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niabgroup-my.sharepoint.com/personal/ellie_roberts_niab_com/Documents/Undersow Maize/"/>
    </mc:Choice>
  </mc:AlternateContent>
  <xr:revisionPtr revIDLastSave="2944" documentId="8_{9C93449F-3CF2-4E44-B843-84E20383DAB6}" xr6:coauthVersionLast="47" xr6:coauthVersionMax="47" xr10:uidLastSave="{1D596EA2-25E4-43D6-9AB4-55320D3B6658}"/>
  <bookViews>
    <workbookView xWindow="-2625" yWindow="-16320" windowWidth="29040" windowHeight="15720" xr2:uid="{00000000-000D-0000-FFFF-FFFF00000000}"/>
  </bookViews>
  <sheets>
    <sheet name="How to Use" sheetId="15" r:id="rId1"/>
    <sheet name="Species Selection Tool" sheetId="1" r:id="rId2"/>
    <sheet name="Species" sheetId="12" state="hidden" r:id="rId3"/>
    <sheet name="Output" sheetId="13"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 i="13" l="1"/>
  <c r="M4" i="13"/>
  <c r="M5" i="13"/>
  <c r="M6" i="13"/>
  <c r="M7" i="13"/>
  <c r="M8" i="13"/>
  <c r="M9" i="13"/>
  <c r="M10" i="13"/>
  <c r="M11" i="13"/>
  <c r="M12" i="13"/>
  <c r="M13" i="13"/>
  <c r="M14" i="13"/>
  <c r="M15" i="13"/>
  <c r="M16" i="13"/>
  <c r="M17" i="13"/>
  <c r="M18" i="13"/>
  <c r="M19" i="13"/>
  <c r="M20" i="13"/>
  <c r="M21" i="13"/>
  <c r="M2" i="13"/>
  <c r="C12" i="1"/>
  <c r="Q2" i="13"/>
  <c r="B17" i="13"/>
  <c r="C17" i="13"/>
  <c r="D17" i="13"/>
  <c r="E17" i="13"/>
  <c r="F17" i="13"/>
  <c r="G17" i="13"/>
  <c r="H17" i="13"/>
  <c r="I17" i="13"/>
  <c r="J17" i="13"/>
  <c r="K17" i="13"/>
  <c r="L17" i="13"/>
  <c r="N17" i="13"/>
  <c r="O17" i="13"/>
  <c r="P17" i="13"/>
  <c r="Q17" i="13"/>
  <c r="R17" i="13"/>
  <c r="S17" i="13"/>
  <c r="B18" i="13"/>
  <c r="C18" i="13"/>
  <c r="D18" i="13"/>
  <c r="E18" i="13"/>
  <c r="F18" i="13"/>
  <c r="G18" i="13"/>
  <c r="H18" i="13"/>
  <c r="I18" i="13"/>
  <c r="J18" i="13"/>
  <c r="K18" i="13"/>
  <c r="L18" i="13"/>
  <c r="N18" i="13"/>
  <c r="O18" i="13"/>
  <c r="P18" i="13"/>
  <c r="Q18" i="13"/>
  <c r="R18" i="13"/>
  <c r="S18" i="13"/>
  <c r="B19" i="13"/>
  <c r="C19" i="13"/>
  <c r="D19" i="13"/>
  <c r="E19" i="13"/>
  <c r="F19" i="13"/>
  <c r="G19" i="13"/>
  <c r="H19" i="13"/>
  <c r="I19" i="13"/>
  <c r="J19" i="13"/>
  <c r="K19" i="13"/>
  <c r="L19" i="13"/>
  <c r="N19" i="13"/>
  <c r="O19" i="13"/>
  <c r="P19" i="13"/>
  <c r="Q19" i="13"/>
  <c r="R19" i="13"/>
  <c r="S19" i="13"/>
  <c r="B20" i="13"/>
  <c r="C20" i="13"/>
  <c r="D20" i="13"/>
  <c r="E20" i="13"/>
  <c r="F20" i="13"/>
  <c r="G20" i="13"/>
  <c r="H20" i="13"/>
  <c r="I20" i="13"/>
  <c r="J20" i="13"/>
  <c r="K20" i="13"/>
  <c r="L20" i="13"/>
  <c r="N20" i="13"/>
  <c r="O20" i="13"/>
  <c r="P20" i="13"/>
  <c r="Q20" i="13"/>
  <c r="R20" i="13"/>
  <c r="S20" i="13"/>
  <c r="B21" i="13"/>
  <c r="C21" i="13"/>
  <c r="D21" i="13"/>
  <c r="E21" i="13"/>
  <c r="F21" i="13"/>
  <c r="G21" i="13"/>
  <c r="H21" i="13"/>
  <c r="I21" i="13"/>
  <c r="J21" i="13"/>
  <c r="K21" i="13"/>
  <c r="L21" i="13"/>
  <c r="N21" i="13"/>
  <c r="O21" i="13"/>
  <c r="P21" i="13"/>
  <c r="Q21" i="13"/>
  <c r="R21" i="13"/>
  <c r="S21" i="13"/>
  <c r="AD20" i="12"/>
  <c r="AD19" i="12"/>
  <c r="AD21" i="12"/>
  <c r="AD18" i="12"/>
  <c r="AD17" i="12"/>
  <c r="C9" i="1"/>
  <c r="P3" i="13"/>
  <c r="P4" i="13"/>
  <c r="P5" i="13"/>
  <c r="P6" i="13"/>
  <c r="P7" i="13"/>
  <c r="P8" i="13"/>
  <c r="P9" i="13"/>
  <c r="P10" i="13"/>
  <c r="P11" i="13"/>
  <c r="P12" i="13"/>
  <c r="P13" i="13"/>
  <c r="P14" i="13"/>
  <c r="P15" i="13"/>
  <c r="P16" i="13"/>
  <c r="P2" i="13"/>
  <c r="S3" i="13"/>
  <c r="S4" i="13"/>
  <c r="S5" i="13"/>
  <c r="S6" i="13"/>
  <c r="S7" i="13"/>
  <c r="S8" i="13"/>
  <c r="S9" i="13"/>
  <c r="S10" i="13"/>
  <c r="S11" i="13"/>
  <c r="S12" i="13"/>
  <c r="S13" i="13"/>
  <c r="S14" i="13"/>
  <c r="S15" i="13"/>
  <c r="S16" i="13"/>
  <c r="R3" i="13"/>
  <c r="R4" i="13"/>
  <c r="R5" i="13"/>
  <c r="R6" i="13"/>
  <c r="R7" i="13"/>
  <c r="R8" i="13"/>
  <c r="R9" i="13"/>
  <c r="R10" i="13"/>
  <c r="R11" i="13"/>
  <c r="R12" i="13"/>
  <c r="R13" i="13"/>
  <c r="R14" i="13"/>
  <c r="R15" i="13"/>
  <c r="R16" i="13"/>
  <c r="Q3" i="13"/>
  <c r="Q4" i="13"/>
  <c r="Q5" i="13"/>
  <c r="Q6" i="13"/>
  <c r="Q7" i="13"/>
  <c r="Q8" i="13"/>
  <c r="Q9" i="13"/>
  <c r="Q10" i="13"/>
  <c r="Q11" i="13"/>
  <c r="Q12" i="13"/>
  <c r="Q13" i="13"/>
  <c r="Q14" i="13"/>
  <c r="Q15" i="13"/>
  <c r="Q16" i="13"/>
  <c r="L3" i="13"/>
  <c r="L4" i="13"/>
  <c r="L5" i="13"/>
  <c r="L6" i="13"/>
  <c r="L7" i="13"/>
  <c r="L8" i="13"/>
  <c r="L9" i="13"/>
  <c r="L10" i="13"/>
  <c r="L11" i="13"/>
  <c r="L12" i="13"/>
  <c r="L13" i="13"/>
  <c r="L14" i="13"/>
  <c r="L15" i="13"/>
  <c r="L16" i="13"/>
  <c r="K3" i="13"/>
  <c r="K4" i="13"/>
  <c r="K5" i="13"/>
  <c r="K6" i="13"/>
  <c r="K7" i="13"/>
  <c r="K8" i="13"/>
  <c r="K9" i="13"/>
  <c r="K10" i="13"/>
  <c r="K11" i="13"/>
  <c r="K12" i="13"/>
  <c r="K13" i="13"/>
  <c r="K14" i="13"/>
  <c r="K15" i="13"/>
  <c r="K16" i="13"/>
  <c r="J3" i="13"/>
  <c r="J4" i="13"/>
  <c r="J5" i="13"/>
  <c r="J6" i="13"/>
  <c r="J7" i="13"/>
  <c r="J8" i="13"/>
  <c r="J9" i="13"/>
  <c r="J10" i="13"/>
  <c r="J11" i="13"/>
  <c r="J12" i="13"/>
  <c r="J13" i="13"/>
  <c r="J14" i="13"/>
  <c r="J15" i="13"/>
  <c r="J16" i="13"/>
  <c r="I3" i="13"/>
  <c r="I4" i="13"/>
  <c r="I5" i="13"/>
  <c r="I6" i="13"/>
  <c r="I7" i="13"/>
  <c r="I8" i="13"/>
  <c r="I9" i="13"/>
  <c r="I10" i="13"/>
  <c r="I11" i="13"/>
  <c r="I12" i="13"/>
  <c r="I13" i="13"/>
  <c r="I14" i="13"/>
  <c r="I15" i="13"/>
  <c r="I16" i="13"/>
  <c r="H3" i="13"/>
  <c r="H4" i="13"/>
  <c r="H5" i="13"/>
  <c r="H6" i="13"/>
  <c r="H7" i="13"/>
  <c r="H8" i="13"/>
  <c r="H9" i="13"/>
  <c r="H10" i="13"/>
  <c r="H11" i="13"/>
  <c r="H12" i="13"/>
  <c r="H13" i="13"/>
  <c r="H14" i="13"/>
  <c r="H15" i="13"/>
  <c r="H16" i="13"/>
  <c r="G3" i="13"/>
  <c r="G4" i="13"/>
  <c r="G5" i="13"/>
  <c r="G6" i="13"/>
  <c r="G7" i="13"/>
  <c r="G8" i="13"/>
  <c r="G9" i="13"/>
  <c r="G10" i="13"/>
  <c r="G11" i="13"/>
  <c r="G12" i="13"/>
  <c r="G13" i="13"/>
  <c r="G14" i="13"/>
  <c r="G15" i="13"/>
  <c r="G16" i="13"/>
  <c r="F3" i="13"/>
  <c r="F4" i="13"/>
  <c r="F5" i="13"/>
  <c r="F6" i="13"/>
  <c r="F7" i="13"/>
  <c r="F8" i="13"/>
  <c r="F9" i="13"/>
  <c r="F10" i="13"/>
  <c r="F11" i="13"/>
  <c r="F12" i="13"/>
  <c r="F13" i="13"/>
  <c r="F14" i="13"/>
  <c r="F15" i="13"/>
  <c r="F16" i="13"/>
  <c r="E3" i="13"/>
  <c r="E4" i="13"/>
  <c r="E5" i="13"/>
  <c r="E6" i="13"/>
  <c r="E7" i="13"/>
  <c r="E8" i="13"/>
  <c r="E9" i="13"/>
  <c r="E10" i="13"/>
  <c r="E11" i="13"/>
  <c r="E12" i="13"/>
  <c r="E13" i="13"/>
  <c r="E14" i="13"/>
  <c r="E15" i="13"/>
  <c r="E16" i="13"/>
  <c r="S2" i="13"/>
  <c r="R2" i="13"/>
  <c r="L2" i="13"/>
  <c r="K2" i="13"/>
  <c r="J2" i="13"/>
  <c r="I2" i="13"/>
  <c r="H2" i="13"/>
  <c r="G2" i="13"/>
  <c r="F2" i="13"/>
  <c r="E2" i="13"/>
  <c r="C2" i="13"/>
  <c r="N7" i="13"/>
  <c r="N8" i="13"/>
  <c r="N9" i="13"/>
  <c r="N10" i="13"/>
  <c r="N11" i="13"/>
  <c r="N12" i="13"/>
  <c r="N13" i="13"/>
  <c r="N14" i="13"/>
  <c r="N15" i="13"/>
  <c r="N16" i="13"/>
  <c r="N2" i="13"/>
  <c r="N3" i="13"/>
  <c r="N4" i="13"/>
  <c r="N5" i="13"/>
  <c r="N6" i="13"/>
  <c r="O8" i="13"/>
  <c r="O7" i="13"/>
  <c r="O9" i="13"/>
  <c r="O10" i="13"/>
  <c r="O11" i="13"/>
  <c r="O12" i="13"/>
  <c r="O13" i="13"/>
  <c r="O14" i="13"/>
  <c r="O15" i="13"/>
  <c r="O16" i="13"/>
  <c r="O2" i="13"/>
  <c r="O3" i="13"/>
  <c r="O4" i="13"/>
  <c r="O5" i="13"/>
  <c r="O6" i="13"/>
  <c r="T20" i="13" l="1"/>
  <c r="I23" i="1" s="1"/>
  <c r="T18" i="13"/>
  <c r="H21" i="1" s="1"/>
  <c r="T19" i="13"/>
  <c r="D22" i="1" s="1"/>
  <c r="T17" i="13"/>
  <c r="I20" i="1" s="1"/>
  <c r="T21" i="13"/>
  <c r="D3" i="13"/>
  <c r="D4" i="13"/>
  <c r="D5" i="13"/>
  <c r="D6" i="13"/>
  <c r="D7" i="13"/>
  <c r="D8" i="13"/>
  <c r="D9" i="13"/>
  <c r="D10" i="13"/>
  <c r="D11" i="13"/>
  <c r="D12" i="13"/>
  <c r="D13" i="13"/>
  <c r="D14" i="13"/>
  <c r="D15" i="13"/>
  <c r="D16" i="13"/>
  <c r="D2" i="13"/>
  <c r="AD3" i="12"/>
  <c r="AD4" i="12"/>
  <c r="AD5" i="12"/>
  <c r="AD6" i="12"/>
  <c r="AD7" i="12"/>
  <c r="AD8" i="12"/>
  <c r="AD9" i="12"/>
  <c r="AD10" i="12"/>
  <c r="AD11" i="12"/>
  <c r="AD12" i="12"/>
  <c r="AD13" i="12"/>
  <c r="AD14" i="12"/>
  <c r="AD15" i="12"/>
  <c r="AD16" i="12"/>
  <c r="AD2" i="12"/>
  <c r="C7" i="1"/>
  <c r="C3" i="13"/>
  <c r="C4" i="13"/>
  <c r="C5" i="13"/>
  <c r="C6" i="13"/>
  <c r="C7" i="13"/>
  <c r="C8" i="13"/>
  <c r="C9" i="13"/>
  <c r="C10" i="13"/>
  <c r="C11" i="13"/>
  <c r="C12" i="13"/>
  <c r="C13" i="13"/>
  <c r="C14" i="13"/>
  <c r="C15" i="13"/>
  <c r="C16" i="13"/>
  <c r="B3" i="13"/>
  <c r="B4" i="13"/>
  <c r="B5" i="13"/>
  <c r="B6" i="13"/>
  <c r="B7" i="13"/>
  <c r="B8" i="13"/>
  <c r="B9" i="13"/>
  <c r="B10" i="13"/>
  <c r="B11" i="13"/>
  <c r="B12" i="13"/>
  <c r="B13" i="13"/>
  <c r="B14" i="13"/>
  <c r="B15" i="13"/>
  <c r="B16" i="13"/>
  <c r="B2" i="13"/>
  <c r="Q23" i="1" l="1"/>
  <c r="G23" i="1"/>
  <c r="J23" i="1"/>
  <c r="L23" i="1"/>
  <c r="N23" i="1"/>
  <c r="K23" i="1"/>
  <c r="O23" i="1"/>
  <c r="E23" i="1"/>
  <c r="D23" i="1"/>
  <c r="P23" i="1"/>
  <c r="M23" i="1"/>
  <c r="F23" i="1"/>
  <c r="H23" i="1"/>
  <c r="M20" i="1"/>
  <c r="M21" i="1"/>
  <c r="O21" i="1"/>
  <c r="G21" i="1"/>
  <c r="K21" i="1"/>
  <c r="F21" i="1"/>
  <c r="I21" i="1"/>
  <c r="L21" i="1"/>
  <c r="P21" i="1"/>
  <c r="D21" i="1"/>
  <c r="J21" i="1"/>
  <c r="N21" i="1"/>
  <c r="Q21" i="1"/>
  <c r="E21" i="1"/>
  <c r="F20" i="1"/>
  <c r="P20" i="1"/>
  <c r="E20" i="1"/>
  <c r="H20" i="1"/>
  <c r="L20" i="1"/>
  <c r="L24" i="1"/>
  <c r="Q24" i="1"/>
  <c r="E24" i="1"/>
  <c r="M24" i="1"/>
  <c r="I24" i="1"/>
  <c r="F24" i="1"/>
  <c r="N24" i="1"/>
  <c r="J24" i="1"/>
  <c r="D24" i="1"/>
  <c r="G24" i="1"/>
  <c r="O24" i="1"/>
  <c r="K24" i="1"/>
  <c r="H24" i="1"/>
  <c r="P24" i="1"/>
  <c r="N20" i="1"/>
  <c r="D20" i="1"/>
  <c r="J20" i="1"/>
  <c r="K20" i="1"/>
  <c r="O20" i="1"/>
  <c r="Q20" i="1"/>
  <c r="E22" i="1"/>
  <c r="F22" i="1"/>
  <c r="N22" i="1"/>
  <c r="G22" i="1"/>
  <c r="O22" i="1"/>
  <c r="L22" i="1"/>
  <c r="H22" i="1"/>
  <c r="P22" i="1"/>
  <c r="I22" i="1"/>
  <c r="Q22" i="1"/>
  <c r="M22" i="1"/>
  <c r="J22" i="1"/>
  <c r="K22" i="1"/>
  <c r="G20" i="1"/>
  <c r="T3" i="13"/>
  <c r="T16" i="13"/>
  <c r="T13" i="13"/>
  <c r="T10" i="13"/>
  <c r="T9" i="13"/>
  <c r="T2" i="13"/>
  <c r="T15" i="13"/>
  <c r="T7" i="13"/>
  <c r="T8" i="13"/>
  <c r="T5" i="13"/>
  <c r="T6" i="13"/>
  <c r="T12" i="13"/>
  <c r="T4" i="13"/>
  <c r="T14" i="13"/>
  <c r="T11" i="13"/>
  <c r="K10" i="1" l="1"/>
  <c r="J10" i="1"/>
  <c r="I10" i="1"/>
  <c r="N10" i="1"/>
  <c r="M10" i="1"/>
  <c r="L10" i="1"/>
  <c r="K18" i="1"/>
  <c r="J18" i="1"/>
  <c r="I18" i="1"/>
  <c r="N18" i="1"/>
  <c r="L18" i="1"/>
  <c r="M18" i="1"/>
  <c r="M7" i="1"/>
  <c r="L7" i="1"/>
  <c r="K7" i="1"/>
  <c r="I7" i="1"/>
  <c r="J7" i="1"/>
  <c r="N7" i="1"/>
  <c r="I13" i="1"/>
  <c r="M13" i="1"/>
  <c r="N13" i="1"/>
  <c r="L13" i="1"/>
  <c r="K13" i="1"/>
  <c r="J13" i="1"/>
  <c r="N16" i="1"/>
  <c r="M16" i="1"/>
  <c r="K16" i="1"/>
  <c r="L16" i="1"/>
  <c r="J16" i="1"/>
  <c r="I16" i="1"/>
  <c r="N8" i="1"/>
  <c r="M8" i="1"/>
  <c r="K8" i="1"/>
  <c r="L8" i="1"/>
  <c r="J8" i="1"/>
  <c r="I8" i="1"/>
  <c r="M19" i="1"/>
  <c r="L19" i="1"/>
  <c r="I19" i="1"/>
  <c r="K19" i="1"/>
  <c r="J19" i="1"/>
  <c r="N19" i="1"/>
  <c r="K14" i="1"/>
  <c r="J14" i="1"/>
  <c r="I14" i="1"/>
  <c r="N14" i="1"/>
  <c r="L14" i="1"/>
  <c r="M14" i="1"/>
  <c r="I17" i="1"/>
  <c r="N17" i="1"/>
  <c r="L17" i="1"/>
  <c r="J17" i="1"/>
  <c r="M17" i="1"/>
  <c r="K17" i="1"/>
  <c r="N12" i="1"/>
  <c r="M12" i="1"/>
  <c r="L12" i="1"/>
  <c r="K12" i="1"/>
  <c r="J12" i="1"/>
  <c r="I12" i="1"/>
  <c r="M15" i="1"/>
  <c r="L15" i="1"/>
  <c r="K15" i="1"/>
  <c r="J15" i="1"/>
  <c r="N15" i="1"/>
  <c r="I15" i="1"/>
  <c r="I9" i="1"/>
  <c r="M9" i="1"/>
  <c r="N9" i="1"/>
  <c r="L9" i="1"/>
  <c r="J9" i="1"/>
  <c r="K9" i="1"/>
  <c r="M11" i="1"/>
  <c r="L11" i="1"/>
  <c r="K11" i="1"/>
  <c r="I11" i="1"/>
  <c r="J11" i="1"/>
  <c r="N11" i="1"/>
  <c r="K6" i="1"/>
  <c r="J6" i="1"/>
  <c r="I6" i="1"/>
  <c r="N6" i="1"/>
  <c r="L6" i="1"/>
  <c r="M6" i="1"/>
  <c r="N5" i="1"/>
  <c r="M5" i="1"/>
  <c r="L5" i="1"/>
  <c r="K5" i="1"/>
  <c r="I5" i="1"/>
  <c r="J5" i="1"/>
  <c r="H10" i="1"/>
  <c r="H11" i="1"/>
  <c r="H9" i="1"/>
  <c r="E9" i="1"/>
  <c r="Q5" i="1"/>
  <c r="H5" i="1"/>
  <c r="Q7" i="1"/>
  <c r="H7" i="1"/>
  <c r="Q16" i="1"/>
  <c r="H16" i="1"/>
  <c r="Q15" i="1"/>
  <c r="H15" i="1"/>
  <c r="Q17" i="1"/>
  <c r="H17" i="1"/>
  <c r="Q6" i="1"/>
  <c r="H6" i="1"/>
  <c r="Q19" i="1"/>
  <c r="H19" i="1"/>
  <c r="Q18" i="1"/>
  <c r="H18" i="1"/>
  <c r="Q13" i="1"/>
  <c r="H13" i="1"/>
  <c r="Q12" i="1"/>
  <c r="H12" i="1"/>
  <c r="Q8" i="1"/>
  <c r="H8" i="1"/>
  <c r="Q14" i="1"/>
  <c r="H14" i="1"/>
  <c r="Q11" i="1"/>
  <c r="P11" i="1"/>
  <c r="Q10" i="1"/>
  <c r="P10" i="1"/>
  <c r="Q9" i="1"/>
  <c r="P9" i="1"/>
  <c r="G9" i="1"/>
  <c r="F9" i="1"/>
  <c r="F11" i="1"/>
  <c r="G11" i="1"/>
  <c r="G6" i="1"/>
  <c r="F6" i="1"/>
  <c r="G18" i="1"/>
  <c r="F18" i="1"/>
  <c r="G16" i="1"/>
  <c r="F16" i="1"/>
  <c r="G5" i="1"/>
  <c r="F5" i="1"/>
  <c r="G7" i="1"/>
  <c r="F7" i="1"/>
  <c r="F19" i="1"/>
  <c r="G19" i="1"/>
  <c r="F13" i="1"/>
  <c r="G13" i="1"/>
  <c r="F12" i="1"/>
  <c r="G12" i="1"/>
  <c r="G15" i="1"/>
  <c r="F15" i="1"/>
  <c r="G17" i="1"/>
  <c r="F17" i="1"/>
  <c r="F10" i="1"/>
  <c r="G10" i="1"/>
  <c r="G14" i="1"/>
  <c r="F14" i="1"/>
  <c r="G8" i="1"/>
  <c r="F8" i="1"/>
  <c r="O8" i="1"/>
  <c r="E8" i="1"/>
  <c r="P8" i="1"/>
  <c r="O7" i="1"/>
  <c r="E7" i="1"/>
  <c r="P7" i="1"/>
  <c r="E11" i="1"/>
  <c r="O11" i="1"/>
  <c r="O6" i="1"/>
  <c r="E6" i="1"/>
  <c r="P6" i="1"/>
  <c r="O17" i="1"/>
  <c r="E17" i="1"/>
  <c r="P17" i="1"/>
  <c r="O19" i="1"/>
  <c r="P19" i="1"/>
  <c r="E19" i="1"/>
  <c r="O10" i="1"/>
  <c r="E10" i="1"/>
  <c r="O9" i="1"/>
  <c r="E14" i="1"/>
  <c r="P14" i="1"/>
  <c r="O14" i="1"/>
  <c r="O15" i="1"/>
  <c r="E15" i="1"/>
  <c r="P15" i="1"/>
  <c r="O18" i="1"/>
  <c r="P18" i="1"/>
  <c r="E18" i="1"/>
  <c r="O16" i="1"/>
  <c r="E16" i="1"/>
  <c r="P16" i="1"/>
  <c r="E13" i="1"/>
  <c r="P13" i="1"/>
  <c r="O13" i="1"/>
  <c r="E12" i="1"/>
  <c r="P12" i="1"/>
  <c r="O12" i="1"/>
  <c r="E5" i="1"/>
  <c r="P5" i="1"/>
  <c r="O5" i="1"/>
  <c r="D9" i="1"/>
  <c r="D16" i="1"/>
  <c r="D11" i="1"/>
  <c r="D17" i="1"/>
  <c r="D19" i="1"/>
  <c r="D18" i="1"/>
  <c r="D13" i="1"/>
  <c r="D12" i="1"/>
  <c r="D5" i="1"/>
  <c r="D7" i="1"/>
  <c r="D15" i="1"/>
  <c r="D6" i="1"/>
  <c r="D10" i="1"/>
  <c r="D14" i="1"/>
  <c r="D8"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<sst xmlns="http://schemas.openxmlformats.org/spreadsheetml/2006/main" count="325" uniqueCount="185">
  <si>
    <t>Notes</t>
  </si>
  <si>
    <t>Tall fescue</t>
  </si>
  <si>
    <t>Balansa clover</t>
  </si>
  <si>
    <t>Berseem clover</t>
  </si>
  <si>
    <t>Crimson clover</t>
  </si>
  <si>
    <t>Chicory</t>
  </si>
  <si>
    <t>Reduce soil erosion</t>
  </si>
  <si>
    <t>Reduce nutrient leaching</t>
  </si>
  <si>
    <t>Deep rooting</t>
  </si>
  <si>
    <t>Weed suppression</t>
  </si>
  <si>
    <t>Autumn/winter grazing</t>
  </si>
  <si>
    <t>Spring grazing</t>
  </si>
  <si>
    <t>Bi-crop silage</t>
  </si>
  <si>
    <t>Drought prone soils</t>
  </si>
  <si>
    <t>Establishment method</t>
  </si>
  <si>
    <t>Destruction</t>
  </si>
  <si>
    <t>Nitrogen fixation</t>
  </si>
  <si>
    <t>Protein feed source</t>
  </si>
  <si>
    <t>Improve soil structure</t>
  </si>
  <si>
    <t>Improve soil trafficability</t>
  </si>
  <si>
    <t>Site Characteristics</t>
  </si>
  <si>
    <t>Requirements</t>
  </si>
  <si>
    <t>Soil pH</t>
  </si>
  <si>
    <t>Natural die back</t>
  </si>
  <si>
    <t>Improve trafficability</t>
  </si>
  <si>
    <t>Drill establishment</t>
  </si>
  <si>
    <t>Broadcast establishment</t>
  </si>
  <si>
    <t>4–6 leaves maize</t>
  </si>
  <si>
    <t>6–8 leaves maize</t>
  </si>
  <si>
    <t>Maize pre-em compatible</t>
  </si>
  <si>
    <t>White clover</t>
  </si>
  <si>
    <t>Red clover</t>
  </si>
  <si>
    <t>Climbing beans</t>
  </si>
  <si>
    <t>Field beans</t>
  </si>
  <si>
    <t>Ribwort plantain</t>
  </si>
  <si>
    <t>Vetch</t>
  </si>
  <si>
    <t>Festulolium</t>
  </si>
  <si>
    <t>Sowing depth (cm)</t>
  </si>
  <si>
    <t xml:space="preserve">Destruction by Cultivation </t>
  </si>
  <si>
    <t>Destruction by Herbicide</t>
  </si>
  <si>
    <t>Autumn/Winter Grazing</t>
  </si>
  <si>
    <t>Drought tolerance</t>
  </si>
  <si>
    <t xml:space="preserve">Autumn/Winter cover </t>
  </si>
  <si>
    <t>Autumn/winter cover</t>
  </si>
  <si>
    <t>Soil pH minimum</t>
  </si>
  <si>
    <t>Soil pH maximum</t>
  </si>
  <si>
    <t>pH</t>
  </si>
  <si>
    <t>Drought</t>
  </si>
  <si>
    <t>No</t>
  </si>
  <si>
    <t>Maize row width</t>
  </si>
  <si>
    <t>Compatible Species</t>
  </si>
  <si>
    <t>Harvest</t>
  </si>
  <si>
    <t xml:space="preserve">Compatability </t>
  </si>
  <si>
    <t>Sowing Depth (cm)</t>
  </si>
  <si>
    <t>75cm</t>
  </si>
  <si>
    <t>Winter dieback or herbicide</t>
  </si>
  <si>
    <t>Timing - Maize (leaves)</t>
  </si>
  <si>
    <t>Select</t>
  </si>
  <si>
    <t>Row width</t>
  </si>
  <si>
    <t>Seed Rate Drilling (kg/ha)</t>
  </si>
  <si>
    <t>Seed Rate Broadcast (kg/ha)</t>
  </si>
  <si>
    <t xml:space="preserve">15-20 </t>
  </si>
  <si>
    <t>15-20</t>
  </si>
  <si>
    <t xml:space="preserve">18-22 </t>
  </si>
  <si>
    <t xml:space="preserve">18-25 </t>
  </si>
  <si>
    <t>10-12</t>
  </si>
  <si>
    <t>10-15</t>
  </si>
  <si>
    <t>12-15</t>
  </si>
  <si>
    <t>4-6</t>
  </si>
  <si>
    <t>12-18</t>
  </si>
  <si>
    <t xml:space="preserve">4–6 </t>
  </si>
  <si>
    <t>Minimal maize yield impact, nor on harvest efficiency, most resilient to maize harvest traffic</t>
  </si>
  <si>
    <t>0-5% maize yield impact if sown too early</t>
  </si>
  <si>
    <t>0-3% maize yield impact</t>
  </si>
  <si>
    <t xml:space="preserve">Herbicide or by hard grazing followed by cultivation </t>
  </si>
  <si>
    <t>Slower to kill chemically, follow by cultivation</t>
  </si>
  <si>
    <t>Easy to destroy with herbicide or shallow tillage.</t>
  </si>
  <si>
    <t>Typically 0% maize yield impact</t>
  </si>
  <si>
    <t>3-5</t>
  </si>
  <si>
    <t>2-4</t>
  </si>
  <si>
    <t>6-10</t>
  </si>
  <si>
    <t>8-12</t>
  </si>
  <si>
    <t>5-8</t>
  </si>
  <si>
    <t>5-7</t>
  </si>
  <si>
    <t>6-8</t>
  </si>
  <si>
    <t>Winter/frost kill</t>
  </si>
  <si>
    <t>0</t>
  </si>
  <si>
    <t>50-80</t>
  </si>
  <si>
    <t>80-150</t>
  </si>
  <si>
    <t>Cut as bicrop, risk of maize yield reduction from competition but higher total forage</t>
  </si>
  <si>
    <t>Can be cut as bicrop, risk of maize yield reduction</t>
  </si>
  <si>
    <t>Winter/frost kill, top high stubble, cultivate</t>
  </si>
  <si>
    <t>1-3</t>
  </si>
  <si>
    <t>15-25</t>
  </si>
  <si>
    <t>20-30</t>
  </si>
  <si>
    <t>Winter/frost kill or herbicide</t>
  </si>
  <si>
    <t>Typically 0-2% maize yield impact</t>
  </si>
  <si>
    <t>Typically 0-3% maize yield impact</t>
  </si>
  <si>
    <t>Removed with maize harvest</t>
  </si>
  <si>
    <t>Potential for higher total forage with higher CP and soil N</t>
  </si>
  <si>
    <t>Residual N</t>
  </si>
  <si>
    <t>Reduce autumn/winter soil erosion</t>
  </si>
  <si>
    <t>Drill</t>
  </si>
  <si>
    <t>Relatively slow initial growth. Works well in mixture with chicory and red clover</t>
  </si>
  <si>
    <t>Slow initial growth, better weed suppression if in mixture with plantain and red clover</t>
  </si>
  <si>
    <t>-</t>
  </si>
  <si>
    <t>3-4</t>
  </si>
  <si>
    <t>Select site characteristics and requirements from the drop down boxes in column B.</t>
  </si>
  <si>
    <t xml:space="preserve">4–8 </t>
  </si>
  <si>
    <t>4–8</t>
  </si>
  <si>
    <t>Moderate drought tolerance, may struggle in dry summers, good winter cover. Less competitive than IRG/Westerwolds. Reasonable tolerance to pre/post emergence herbicides</t>
  </si>
  <si>
    <t>Slightly more competitive than PRG, Festulolium and Tall fescue, can be sown later. Reasonable tolerance to pre/post emergence herbicides</t>
  </si>
  <si>
    <t>Fastest autumn growth. More competitive than PRG, Festulolium or Tall fescue, can be sown later. Reasonable tolerance to pre/post emergence herbicides</t>
  </si>
  <si>
    <t>Reasonable tolerance to pre/post emergence herbicides</t>
  </si>
  <si>
    <t>Maize pre/post-em compatible</t>
  </si>
  <si>
    <t>Best for early sowing. Lowest maize yield impact. Reasonable tolerance to pre/post emergence herbicides.</t>
  </si>
  <si>
    <t>Use of maize pre/post-em herbicide</t>
  </si>
  <si>
    <t>Seed cost</t>
  </si>
  <si>
    <t>Rye</t>
  </si>
  <si>
    <t>Reliability</t>
  </si>
  <si>
    <t>Grazing value</t>
  </si>
  <si>
    <r>
      <t xml:space="preserve">Trafficability </t>
    </r>
    <r>
      <rPr>
        <b/>
        <sz val="9"/>
        <color theme="6" tint="-0.499984740745262"/>
        <rFont val="Calibri"/>
        <family val="2"/>
        <scheme val="minor"/>
      </rPr>
      <t>(1= poor 5=good)</t>
    </r>
  </si>
  <si>
    <r>
      <t xml:space="preserve">Grazing value       </t>
    </r>
    <r>
      <rPr>
        <b/>
        <sz val="9"/>
        <color theme="6" tint="-0.499984740745262"/>
        <rFont val="Calibri"/>
        <family val="2"/>
        <scheme val="minor"/>
      </rPr>
      <t>(£-£££)</t>
    </r>
  </si>
  <si>
    <t>Herb/legume/grass mix</t>
  </si>
  <si>
    <t xml:space="preserve">Oats </t>
  </si>
  <si>
    <t>£££</t>
  </si>
  <si>
    <t>£</t>
  </si>
  <si>
    <t>££</t>
  </si>
  <si>
    <t>Barley</t>
  </si>
  <si>
    <t xml:space="preserve">£ </t>
  </si>
  <si>
    <t>Residual N. Works best in a mixture</t>
  </si>
  <si>
    <t>Triticale</t>
  </si>
  <si>
    <t>40-60</t>
  </si>
  <si>
    <t>60-80</t>
  </si>
  <si>
    <t>80-110</t>
  </si>
  <si>
    <t>The information included has been developed from an extensive range of research reports, Maize Growers’ Association and industry technical guidance, as well as responses to a national farmer/agronomist questionnaire.</t>
  </si>
  <si>
    <r>
      <t xml:space="preserve">Timing   </t>
    </r>
    <r>
      <rPr>
        <b/>
        <sz val="10"/>
        <color theme="6" tint="-0.499984740745262"/>
        <rFont val="Calibri"/>
        <family val="2"/>
        <scheme val="minor"/>
      </rPr>
      <t>(maize leaves)</t>
    </r>
  </si>
  <si>
    <r>
      <t xml:space="preserve">Drilling Seed Rate </t>
    </r>
    <r>
      <rPr>
        <b/>
        <sz val="10"/>
        <color theme="6" tint="-0.499984740745262"/>
        <rFont val="Calibri"/>
        <family val="2"/>
        <scheme val="minor"/>
      </rPr>
      <t>(kg/ha)</t>
    </r>
  </si>
  <si>
    <r>
      <t xml:space="preserve">Broadcast Seed Rate </t>
    </r>
    <r>
      <rPr>
        <b/>
        <sz val="10"/>
        <color theme="6" tint="-0.499984740745262"/>
        <rFont val="Calibri"/>
        <family val="2"/>
        <scheme val="minor"/>
      </rPr>
      <t>(kg/ha)</t>
    </r>
  </si>
  <si>
    <r>
      <t xml:space="preserve">Sowing Depth </t>
    </r>
    <r>
      <rPr>
        <b/>
        <sz val="12"/>
        <color theme="6" tint="-0.499984740745262"/>
        <rFont val="Calibri"/>
        <family val="2"/>
        <scheme val="minor"/>
      </rPr>
      <t>(cm)</t>
    </r>
  </si>
  <si>
    <r>
      <t xml:space="preserve">Nutrient Capture    </t>
    </r>
    <r>
      <rPr>
        <b/>
        <sz val="9"/>
        <color theme="6" tint="-0.499984740745262"/>
        <rFont val="Calibri"/>
        <family val="2"/>
        <scheme val="minor"/>
      </rPr>
      <t>(1= low 5=high)</t>
    </r>
  </si>
  <si>
    <r>
      <t xml:space="preserve">Reliability </t>
    </r>
    <r>
      <rPr>
        <b/>
        <sz val="9"/>
        <color theme="6" tint="-0.499984740745262"/>
        <rFont val="Calibri"/>
        <family val="2"/>
        <scheme val="minor"/>
      </rPr>
      <t>(1= low 5=high)</t>
    </r>
  </si>
  <si>
    <r>
      <t>Weed Suppression</t>
    </r>
    <r>
      <rPr>
        <b/>
        <sz val="9"/>
        <color theme="6" tint="-0.499984740745262"/>
        <rFont val="Calibri"/>
        <family val="2"/>
        <scheme val="minor"/>
      </rPr>
      <t xml:space="preserve"> (1= low 5=high)</t>
    </r>
  </si>
  <si>
    <t>Undersowing Maize - Interactive Decision Support Tool v1.0 June 2026</t>
  </si>
  <si>
    <t>Soil benefits. Works best when sown later (6–8 leaf). Excellent for bi-crop silage or early spring grazing. Can compete with maize in dry conditions</t>
  </si>
  <si>
    <t>3-8</t>
  </si>
  <si>
    <t>Slow initial growth, good for later drilling</t>
  </si>
  <si>
    <t xml:space="preserve">Winter die-back or herbicide or by hard grazing followed by cultivation </t>
  </si>
  <si>
    <t>Typically 0-5% maize yield impact</t>
  </si>
  <si>
    <t>Less aggressive than rye, can struggle in dense shade</t>
  </si>
  <si>
    <t>Slow initial growth. Exccellent for bi-crop and spring grazing, good nutrient capture</t>
  </si>
  <si>
    <t>Slow initial growth, excellent autumn and spring grazing, highest total benefits</t>
  </si>
  <si>
    <t>30-75</t>
  </si>
  <si>
    <t>40-85</t>
  </si>
  <si>
    <t>65-100</t>
  </si>
  <si>
    <t>12-20</t>
  </si>
  <si>
    <t>Successful maize undersowing will depend on soil conditions, establishment timing and weather (particularly soil moisture and sunshine levels).</t>
  </si>
  <si>
    <t>Engagement with seed suppliers/advisers/agronomists is recommended to determine suitable seed rates and costs, ensure compatible mixtures and discuss rotational considerations for specific circumstances.</t>
  </si>
  <si>
    <t>To use the species selector tool, select your site characteristics and requirements from the drop down boxes in column B.</t>
  </si>
  <si>
    <t>Follow herbicide labels for guidance on safe timing of sowing the understorey species - pre-em and post-em herbicides on maize can affect germination of sown species.  between herbicide application and sowing of understorey.</t>
  </si>
  <si>
    <t>Most residues dissipate around 3-4 maize leaf stage. A minimum gap of two weeks is recommended. Grass/cereal species are most tolerant to herbicide use.</t>
  </si>
  <si>
    <t>Brassicas are generally unsuitable due to their high N requirement increasing competition with the maize crop.</t>
  </si>
  <si>
    <t>Residual N. Best grown/grazed with grasses to capture nutrients and minimise bloat risk in livestock.</t>
  </si>
  <si>
    <t>Soil health benefit. Can be sown in mixture with chicory and plantain. Residual N. High forage yield. Best grown/grazed with grasses to capture nutrients and minimise bloat risk in livestock.</t>
  </si>
  <si>
    <t>Faster autumn growth than white clover. Residual N. Best grown/grazed with grasses to capture nutrients and minimise bloat risk in livestock.</t>
  </si>
  <si>
    <t>Perennial ryegrass (PRG)</t>
  </si>
  <si>
    <t>Italian ryegrass (IRG)</t>
  </si>
  <si>
    <t>Westerwolds (annual ryegrass)</t>
  </si>
  <si>
    <t>Other reasons for excluding species were: poor shade tolerance, competition for light/nurients/moisture/space, maize harvest impacts and incompatible timing.</t>
  </si>
  <si>
    <t>Typically 0-5% maize yield or harvest impact</t>
  </si>
  <si>
    <t>Can reduce yield if established early or in dry conditions (competes for moisture). Dense ground cover can slow harvest.Typically 0-5% maize yield impact</t>
  </si>
  <si>
    <t xml:space="preserve">This Interactive Decision Support Guide for Undersowing Maize aims to assist maize growers on decision making for undersowing maize, in order to protect soil &amp; water whilst minimising risk to maize yield. </t>
  </si>
  <si>
    <t>Most undersown species will persist and grow rapidly after the maize is harvested. If following maize with a winter crop, consideration should be given to species used and destruction method depending on the following crop (i.e. winter wheat)</t>
  </si>
  <si>
    <t>Important considerations:</t>
  </si>
  <si>
    <t>Exclusions:</t>
  </si>
  <si>
    <t>Species that have poor shade tolerance, incompatible timing, or that are at risk of competing with maize for light, nutrients, moisture or space.</t>
  </si>
  <si>
    <t xml:space="preserve">Grasses/cereals will scavenge more soil N than legumes. </t>
  </si>
  <si>
    <t xml:space="preserve">Using  a combination of species to undersow maize will increase the benefits. </t>
  </si>
  <si>
    <t>Deep rooting legumes and herbs will improve nutrient cycling, drainage, organic matter and moisture retention.</t>
  </si>
  <si>
    <t>The success of undersowing can be context dependent, so some species that were not included may still work in your circumstance.</t>
  </si>
  <si>
    <t>Undersowing Maize Interactive Tool &amp; Grower Guide: User Feedback – Fill in form</t>
  </si>
  <si>
    <t>We welcome your feedback on the use and usefulness of both this interactive guide and the Undersowing Maize Grower Guide document, via the feedback form link or QR code below. Feedback will be used to develop future versions of both resources.</t>
  </si>
  <si>
    <r>
      <t xml:space="preserve">Seed Cost    </t>
    </r>
    <r>
      <rPr>
        <b/>
        <sz val="10"/>
        <color theme="6" tint="-0.499984740745262"/>
        <rFont val="Calibri"/>
        <family val="2"/>
        <scheme val="minor"/>
      </rPr>
      <t>(£-£££)</t>
    </r>
  </si>
  <si>
    <t>For more details see the Undersowing Maize Growers Guide that accompanies this tool.</t>
  </si>
  <si>
    <t>This guidance was created by NIAB using funding from Anglian Water, under a steering group of the MGA, Future Biogas, Anglian Water, South East Water, United Utilities, Southern Water, Wessex Water, Yorkshire Water, and Toby Simpson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</si>
</sst>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8"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
      <sz val="12"/>
      <color theme="1"/>
      <name val="Calibri"/>
      <family val="2"/>
    </font>
    <font>
      <sz val="11"/>
      <name val="Calibri"/>
      <family val="2"/>
      <scheme val="minor"/>
    </font>
    <font>
      <sz val="11"/>
      <color theme="2" tint="-0.749992370372631"/>
      <name val="Calibri"/>
      <family val="2"/>
      <scheme val="minor"/>
    </font>
    <font>
      <b/>
      <sz val="12"/>
      <color theme="2" tint="-0.749992370372631"/>
      <name val="Calibri"/>
      <family val="2"/>
      <scheme val="minor"/>
    </font>
    <font>
      <b/>
      <sz val="11"/>
      <color theme="2" tint="-0.749992370372631"/>
      <name val="Calibri"/>
      <family val="2"/>
      <scheme val="minor"/>
    </font>
    <font>
      <b/>
      <sz val="11"/>
      <color theme="6" tint="-0.499984740745262"/>
      <name val="Calibri"/>
      <family val="2"/>
      <scheme val="minor"/>
    </font>
    <font>
      <sz val="11"/>
      <color theme="6" tint="-0.499984740745262"/>
      <name val="Calibri"/>
      <family val="2"/>
      <scheme val="minor"/>
    </font>
    <font>
      <b/>
      <sz val="9"/>
      <color rgb="FFFF0000"/>
      <name val="Calibri"/>
      <family val="2"/>
      <scheme val="minor"/>
    </font>
    <font>
      <b/>
      <sz val="14"/>
      <color theme="6" tint="-0.499984740745262"/>
      <name val="Calibri"/>
      <family val="2"/>
      <scheme val="minor"/>
    </font>
    <font>
      <b/>
      <sz val="12"/>
      <color rgb="FFFFC000"/>
      <name val="Calibri"/>
      <family val="2"/>
      <scheme val="minor"/>
    </font>
    <font>
      <sz val="11"/>
      <color rgb="FFFF0000"/>
      <name val="Calibri"/>
      <family val="2"/>
      <scheme val="minor"/>
    </font>
    <font>
      <b/>
      <sz val="8"/>
      <color rgb="FFFF0000"/>
      <name val="Calibri"/>
      <family val="2"/>
      <scheme val="minor"/>
    </font>
    <font>
      <b/>
      <sz val="10"/>
      <color theme="6" tint="-0.499984740745262"/>
      <name val="Calibri"/>
      <family val="2"/>
      <scheme val="minor"/>
    </font>
    <font>
      <b/>
      <sz val="9"/>
      <color theme="6" tint="-0.499984740745262"/>
      <name val="Calibri"/>
      <family val="2"/>
      <scheme val="minor"/>
    </font>
    <font>
      <b/>
      <sz val="11"/>
      <name val="Calibri"/>
      <family val="2"/>
      <scheme val="minor"/>
    </font>
    <font>
      <sz val="12"/>
      <color rgb="FFFF0000"/>
      <name val="Calibri"/>
      <family val="2"/>
    </font>
    <font>
      <sz val="12"/>
      <color theme="1"/>
      <name val="Aptos Narrow"/>
      <family val="2"/>
    </font>
    <font>
      <sz val="12"/>
      <name val="Calibri"/>
      <family val="2"/>
    </font>
    <font>
      <sz val="11"/>
      <color rgb="FF000000"/>
      <name val="Aptos"/>
      <family val="2"/>
    </font>
    <font>
      <sz val="11"/>
      <color theme="1"/>
      <name val="Aptos"/>
      <family val="2"/>
    </font>
    <font>
      <sz val="8"/>
      <color theme="1"/>
      <name val="Aptos"/>
      <family val="2"/>
    </font>
    <font>
      <b/>
      <sz val="12"/>
      <color theme="6" tint="-0.499984740745262"/>
      <name val="Calibri"/>
      <family val="2"/>
      <scheme val="minor"/>
    </font>
    <font>
      <b/>
      <sz val="12"/>
      <color rgb="FFFF0000"/>
      <name val="Calibri"/>
      <family val="2"/>
      <scheme val="minor"/>
    </font>
    <font>
      <b/>
      <sz val="11"/>
      <color rgb="FF000000"/>
      <name val="Aptos"/>
      <family val="2"/>
    </font>
    <font>
      <b/>
      <sz val="12"/>
      <color rgb="FF00B050"/>
      <name val="Calibri"/>
      <family val="2"/>
      <scheme val="minor"/>
    </font>
    <font>
      <sz val="12"/>
      <color theme="6" tint="-0.499984740745262"/>
      <name val="Calibri"/>
      <family val="2"/>
      <scheme val="minor"/>
    </font>
    <font>
      <sz val="12"/>
      <color theme="1"/>
      <name val="Aptos"/>
      <family val="2"/>
    </font>
    <font>
      <sz val="12"/>
      <color theme="1"/>
      <name val="Symbol"/>
      <family val="1"/>
      <charset val="2"/>
    </font>
    <font>
      <sz val="12"/>
      <color theme="1"/>
      <name val="Courier New"/>
      <family val="3"/>
    </font>
    <font>
      <b/>
      <sz val="11"/>
      <color theme="8" tint="-0.249977111117893"/>
      <name val="Calibri"/>
      <family val="2"/>
      <scheme val="minor"/>
    </font>
    <font>
      <b/>
      <sz val="12"/>
      <color theme="1"/>
      <name val="Calibri"/>
      <family val="2"/>
      <scheme val="minor"/>
    </font>
    <font>
      <u/>
      <sz val="11"/>
      <color theme="10"/>
      <name val="Calibri"/>
      <family val="2"/>
      <scheme val="minor"/>
    </font>
    <font>
      <b/>
      <sz val="11"/>
      <color theme="3" tint="0.3999755851924192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thick">
        <color theme="2" tint="-0.499984740745262"/>
      </left>
      <right style="thick">
        <color theme="2" tint="-0.499984740745262"/>
      </right>
      <top style="medium">
        <color theme="2" tint="-0.499984740745262"/>
      </top>
      <bottom style="thick">
        <color theme="2" tint="-0.499984740745262"/>
      </bottom>
      <diagonal/>
    </border>
    <border>
      <left style="thick">
        <color theme="2" tint="-0.499984740745262"/>
      </left>
      <right style="thick">
        <color theme="2" tint="-0.499984740745262"/>
      </right>
      <top style="thick">
        <color theme="2" tint="-0.499984740745262"/>
      </top>
      <bottom style="thick">
        <color theme="2" tint="-0.499984740745262"/>
      </bottom>
      <diagonal/>
    </border>
    <border>
      <left style="thin">
        <color theme="6" tint="0.39994506668294322"/>
      </left>
      <right style="thin">
        <color theme="6" tint="0.39994506668294322"/>
      </right>
      <top style="thick">
        <color theme="6" tint="-0.249977111117893"/>
      </top>
      <bottom/>
      <diagonal/>
    </border>
    <border>
      <left style="thin">
        <color theme="6" tint="0.39994506668294322"/>
      </left>
      <right style="thin">
        <color theme="6" tint="0.39994506668294322"/>
      </right>
      <top/>
      <bottom/>
      <diagonal/>
    </border>
    <border>
      <left style="medium">
        <color theme="2" tint="-0.499984740745262"/>
      </left>
      <right/>
      <top/>
      <bottom/>
      <diagonal/>
    </border>
    <border>
      <left style="medium">
        <color theme="2" tint="-0.499984740745262"/>
      </left>
      <right/>
      <top/>
      <bottom style="medium">
        <color theme="2" tint="-0.499984740745262"/>
      </bottom>
      <diagonal/>
    </border>
    <border>
      <left style="medium">
        <color theme="2" tint="-0.499984740745262"/>
      </left>
      <right style="thick">
        <color theme="2" tint="-0.499984740745262"/>
      </right>
      <top/>
      <bottom style="medium">
        <color theme="2" tint="-0.499984740745262"/>
      </bottom>
      <diagonal/>
    </border>
    <border>
      <left style="medium">
        <color theme="2" tint="-0.499984740745262"/>
      </left>
      <right/>
      <top style="medium">
        <color theme="2" tint="-0.499984740745262"/>
      </top>
      <bottom style="thin">
        <color theme="6" tint="-0.249977111117893"/>
      </bottom>
      <diagonal/>
    </border>
    <border>
      <left style="thick">
        <color theme="2" tint="-0.499984740745262"/>
      </left>
      <right style="thick">
        <color theme="2" tint="-0.499984740745262"/>
      </right>
      <top/>
      <bottom style="thick">
        <color theme="2" tint="-0.499984740745262"/>
      </bottom>
      <diagonal/>
    </border>
    <border>
      <left style="medium">
        <color theme="2" tint="-0.499984740745262"/>
      </left>
      <right style="medium">
        <color theme="2" tint="-0.499984740745262"/>
      </right>
      <top style="thick">
        <color theme="2" tint="-0.499984740745262"/>
      </top>
      <bottom style="thick">
        <color theme="2" tint="-0.499984740745262"/>
      </bottom>
      <diagonal/>
    </border>
    <border>
      <left style="thin">
        <color theme="1"/>
      </left>
      <right style="thin">
        <color theme="1"/>
      </right>
      <top style="thin">
        <color theme="1"/>
      </top>
      <bottom style="thin">
        <color theme="1"/>
      </bottom>
      <diagonal/>
    </border>
    <border>
      <left/>
      <right/>
      <top/>
      <bottom style="thin">
        <color indexed="64"/>
      </bottom>
      <diagonal/>
    </border>
    <border>
      <left/>
      <right/>
      <top style="thick">
        <color theme="2" tint="-0.499984740745262"/>
      </top>
      <bottom style="thick">
        <color theme="2" tint="-0.499984740745262"/>
      </bottom>
      <diagonal/>
    </border>
    <border>
      <left style="thin">
        <color theme="6" tint="0.39991454817346722"/>
      </left>
      <right style="thin">
        <color theme="6" tint="0.39994506668294322"/>
      </right>
      <top/>
      <bottom/>
      <diagonal/>
    </border>
    <border>
      <left style="thin">
        <color theme="6" tint="0.39991454817346722"/>
      </left>
      <right style="thin">
        <color theme="6" tint="0.39991454817346722"/>
      </right>
      <top/>
      <bottom/>
      <diagonal/>
    </border>
    <border>
      <left style="thin">
        <color theme="6" tint="0.39994506668294322"/>
      </left>
      <right style="thin">
        <color theme="6" tint="0.39991454817346722"/>
      </right>
      <top/>
      <bottom/>
      <diagonal/>
    </border>
    <border>
      <left style="thin">
        <color theme="6" tint="0.39994506668294322"/>
      </left>
      <right style="thin">
        <color theme="6" tint="0.39994506668294322"/>
      </right>
      <top/>
      <bottom style="medium">
        <color theme="6" tint="-0.249977111117893"/>
      </bottom>
      <diagonal/>
    </border>
    <border>
      <left style="medium">
        <color theme="6" tint="-0.249977111117893"/>
      </left>
      <right style="thin">
        <color indexed="64"/>
      </right>
      <top style="medium">
        <color theme="6" tint="-0.249977111117893"/>
      </top>
      <bottom style="thick">
        <color theme="6" tint="-0.249977111117893"/>
      </bottom>
      <diagonal/>
    </border>
    <border>
      <left style="thin">
        <color indexed="64"/>
      </left>
      <right style="thin">
        <color indexed="64"/>
      </right>
      <top style="medium">
        <color theme="6" tint="-0.249977111117893"/>
      </top>
      <bottom style="thick">
        <color theme="6" tint="-0.249977111117893"/>
      </bottom>
      <diagonal/>
    </border>
    <border>
      <left style="thin">
        <color indexed="64"/>
      </left>
      <right/>
      <top style="medium">
        <color theme="6" tint="-0.249977111117893"/>
      </top>
      <bottom style="thick">
        <color theme="6" tint="-0.249977111117893"/>
      </bottom>
      <diagonal/>
    </border>
    <border>
      <left style="thin">
        <color indexed="64"/>
      </left>
      <right style="medium">
        <color theme="6" tint="-0.249977111117893"/>
      </right>
      <top style="medium">
        <color theme="6" tint="-0.249977111117893"/>
      </top>
      <bottom style="thick">
        <color theme="6" tint="-0.249977111117893"/>
      </bottom>
      <diagonal/>
    </border>
    <border>
      <left style="medium">
        <color theme="6" tint="-0.249977111117893"/>
      </left>
      <right/>
      <top style="thick">
        <color theme="6" tint="-0.249977111117893"/>
      </top>
      <bottom/>
      <diagonal/>
    </border>
    <border>
      <left/>
      <right style="medium">
        <color theme="6" tint="-0.249977111117893"/>
      </right>
      <top style="thick">
        <color theme="6" tint="-0.249977111117893"/>
      </top>
      <bottom/>
      <diagonal/>
    </border>
    <border>
      <left style="medium">
        <color theme="6" tint="-0.249977111117893"/>
      </left>
      <right/>
      <top/>
      <bottom/>
      <diagonal/>
    </border>
    <border>
      <left/>
      <right style="medium">
        <color theme="6" tint="-0.249977111117893"/>
      </right>
      <top/>
      <bottom/>
      <diagonal/>
    </border>
    <border>
      <left style="medium">
        <color theme="6" tint="-0.249977111117893"/>
      </left>
      <right/>
      <top/>
      <bottom style="medium">
        <color theme="6" tint="-0.249977111117893"/>
      </bottom>
      <diagonal/>
    </border>
    <border>
      <left/>
      <right style="medium">
        <color theme="6" tint="-0.249977111117893"/>
      </right>
      <top/>
      <bottom style="medium">
        <color theme="6" tint="-0.249977111117893"/>
      </bottom>
      <diagonal/>
    </border>
    <border>
      <left/>
      <right style="thin">
        <color theme="1"/>
      </right>
      <top style="thin">
        <color theme="1"/>
      </top>
      <bottom style="thin">
        <color theme="1"/>
      </bottom>
      <diagonal/>
    </border>
    <border>
      <left style="thick">
        <color theme="2" tint="-0.499984740745262"/>
      </left>
      <right style="medium">
        <color theme="6" tint="-0.249977111117893"/>
      </right>
      <top/>
      <bottom/>
      <diagonal/>
    </border>
    <border>
      <left style="thin">
        <color theme="1"/>
      </left>
      <right/>
      <top style="thin">
        <color theme="1"/>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6" fillId="0" borderId="0" applyNumberFormat="0" applyFill="0" applyBorder="0" applyAlignment="0" applyProtection="0"/>
  </cellStyleXfs>
  <cellXfs count="139">
    <xf numFmtId="0" fontId="0" fillId="0" borderId="0" xfId="0"/>
    <xf numFmtId="164" fontId="6" fillId="3" borderId="4" xfId="0" applyNumberFormat="1"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0" fillId="0" borderId="0" xfId="0" applyAlignment="1">
      <alignment horizontal="center" vertical="center"/>
    </xf>
    <xf numFmtId="0" fontId="8" fillId="6" borderId="3" xfId="0" applyFont="1" applyFill="1" applyBorder="1" applyAlignment="1">
      <alignment vertical="center"/>
    </xf>
    <xf numFmtId="0" fontId="9" fillId="6" borderId="3" xfId="0" applyFont="1" applyFill="1" applyBorder="1" applyAlignment="1">
      <alignment horizontal="center" vertical="center"/>
    </xf>
    <xf numFmtId="0" fontId="7" fillId="7" borderId="8" xfId="0" applyFont="1" applyFill="1" applyBorder="1" applyAlignment="1">
      <alignment vertical="center"/>
    </xf>
    <xf numFmtId="0" fontId="7" fillId="5" borderId="8" xfId="0" applyFont="1" applyFill="1" applyBorder="1" applyAlignment="1">
      <alignment vertical="center"/>
    </xf>
    <xf numFmtId="0" fontId="8" fillId="6" borderId="11" xfId="0" applyFont="1" applyFill="1" applyBorder="1" applyAlignment="1">
      <alignment vertical="center"/>
    </xf>
    <xf numFmtId="0" fontId="9" fillId="6" borderId="13" xfId="0" applyFont="1" applyFill="1" applyBorder="1" applyAlignment="1">
      <alignment horizontal="center" vertical="center"/>
    </xf>
    <xf numFmtId="0" fontId="1" fillId="0" borderId="0" xfId="0" applyFont="1"/>
    <xf numFmtId="0" fontId="0" fillId="0" borderId="0" xfId="0" applyAlignment="1">
      <alignment vertical="center"/>
    </xf>
    <xf numFmtId="165" fontId="0" fillId="0" borderId="0" xfId="0" applyNumberFormat="1" applyAlignment="1">
      <alignment vertical="center"/>
    </xf>
    <xf numFmtId="0" fontId="0" fillId="0" borderId="0" xfId="0" applyAlignment="1">
      <alignment vertical="center" wrapText="1"/>
    </xf>
    <xf numFmtId="165" fontId="0" fillId="0" borderId="0" xfId="0" applyNumberFormat="1" applyAlignment="1">
      <alignment vertical="center" wrapText="1"/>
    </xf>
    <xf numFmtId="165" fontId="0" fillId="0" borderId="0" xfId="0" applyNumberFormat="1"/>
    <xf numFmtId="0" fontId="0" fillId="0" borderId="8" xfId="0" applyBorder="1"/>
    <xf numFmtId="0" fontId="0" fillId="0" borderId="0" xfId="0" applyAlignment="1">
      <alignment horizontal="center" textRotation="90"/>
    </xf>
    <xf numFmtId="1" fontId="0" fillId="0" borderId="0" xfId="0" applyNumberFormat="1"/>
    <xf numFmtId="1" fontId="0" fillId="0" borderId="0" xfId="0" applyNumberFormat="1" applyAlignment="1">
      <alignment horizontal="right"/>
    </xf>
    <xf numFmtId="0" fontId="2" fillId="0" borderId="0" xfId="0" applyFont="1"/>
    <xf numFmtId="0" fontId="2" fillId="0" borderId="0" xfId="0" applyFont="1" applyAlignment="1">
      <alignment horizontal="center" textRotation="90"/>
    </xf>
    <xf numFmtId="0" fontId="3" fillId="8" borderId="2" xfId="0" applyFont="1" applyFill="1" applyBorder="1" applyAlignment="1">
      <alignment horizontal="center" textRotation="90"/>
    </xf>
    <xf numFmtId="1" fontId="3" fillId="8" borderId="2" xfId="0" applyNumberFormat="1" applyFont="1" applyFill="1" applyBorder="1" applyAlignment="1">
      <alignment horizontal="center" textRotation="90"/>
    </xf>
    <xf numFmtId="0" fontId="1" fillId="8" borderId="2" xfId="0" applyFont="1" applyFill="1" applyBorder="1" applyAlignment="1">
      <alignment horizontal="center" textRotation="90"/>
    </xf>
    <xf numFmtId="0" fontId="5" fillId="9" borderId="14" xfId="0" applyFont="1" applyFill="1" applyBorder="1" applyAlignment="1">
      <alignment horizontal="center" vertical="center" wrapText="1"/>
    </xf>
    <xf numFmtId="49" fontId="5" fillId="10" borderId="14" xfId="0" applyNumberFormat="1" applyFont="1" applyFill="1" applyBorder="1" applyAlignment="1">
      <alignment horizontal="center" vertical="center" wrapText="1"/>
    </xf>
    <xf numFmtId="49" fontId="5" fillId="9" borderId="14" xfId="0" applyNumberFormat="1" applyFont="1" applyFill="1" applyBorder="1" applyAlignment="1">
      <alignment horizontal="center" vertical="center" wrapText="1"/>
    </xf>
    <xf numFmtId="0" fontId="5" fillId="10" borderId="14" xfId="0" applyFont="1" applyFill="1" applyBorder="1" applyAlignment="1">
      <alignment horizontal="center" vertical="center" wrapText="1"/>
    </xf>
    <xf numFmtId="165" fontId="11" fillId="3" borderId="6" xfId="0" applyNumberFormat="1" applyFont="1" applyFill="1" applyBorder="1" applyAlignment="1" applyProtection="1">
      <alignment vertical="center" wrapText="1"/>
      <protection hidden="1"/>
    </xf>
    <xf numFmtId="165" fontId="11" fillId="4" borderId="7" xfId="0" applyNumberFormat="1" applyFont="1" applyFill="1" applyBorder="1" applyAlignment="1" applyProtection="1">
      <alignment vertical="center" wrapText="1"/>
      <protection hidden="1"/>
    </xf>
    <xf numFmtId="165" fontId="11" fillId="3" borderId="7" xfId="0" applyNumberFormat="1" applyFont="1" applyFill="1" applyBorder="1" applyAlignment="1" applyProtection="1">
      <alignment vertical="center" wrapText="1"/>
      <protection hidden="1"/>
    </xf>
    <xf numFmtId="0" fontId="11" fillId="4" borderId="7" xfId="0" applyFont="1" applyFill="1" applyBorder="1" applyAlignment="1" applyProtection="1">
      <alignment vertical="center" wrapText="1"/>
      <protection hidden="1"/>
    </xf>
    <xf numFmtId="164" fontId="3" fillId="8" borderId="2" xfId="0" applyNumberFormat="1" applyFont="1" applyFill="1" applyBorder="1" applyAlignment="1">
      <alignment horizontal="center" textRotation="90"/>
    </xf>
    <xf numFmtId="164" fontId="0" fillId="0" borderId="0" xfId="0" applyNumberFormat="1"/>
    <xf numFmtId="0" fontId="13" fillId="0" borderId="0" xfId="0" applyFont="1"/>
    <xf numFmtId="0" fontId="14" fillId="0" borderId="0" xfId="0" applyFont="1"/>
    <xf numFmtId="0" fontId="11" fillId="3" borderId="7" xfId="0" applyFont="1" applyFill="1" applyBorder="1" applyAlignment="1" applyProtection="1">
      <alignment vertical="center" wrapText="1"/>
      <protection hidden="1"/>
    </xf>
    <xf numFmtId="0" fontId="20" fillId="10" borderId="14" xfId="0" applyFont="1" applyFill="1" applyBorder="1" applyAlignment="1">
      <alignment horizontal="center" vertical="center" wrapText="1"/>
    </xf>
    <xf numFmtId="0" fontId="20" fillId="9" borderId="14" xfId="0" applyFont="1" applyFill="1" applyBorder="1" applyAlignment="1">
      <alignment horizontal="center" vertical="center" wrapText="1"/>
    </xf>
    <xf numFmtId="0" fontId="12" fillId="0" borderId="0" xfId="0" applyFont="1" applyAlignment="1">
      <alignment wrapText="1"/>
    </xf>
    <xf numFmtId="0" fontId="10" fillId="2" borderId="21" xfId="0" applyFont="1" applyFill="1" applyBorder="1" applyAlignment="1" applyProtection="1">
      <alignment horizontal="center" vertical="center"/>
      <protection hidden="1"/>
    </xf>
    <xf numFmtId="0" fontId="10" fillId="2" borderId="22" xfId="0" applyFont="1" applyFill="1" applyBorder="1" applyAlignment="1" applyProtection="1">
      <alignment horizontal="center" vertical="center" wrapText="1"/>
      <protection hidden="1"/>
    </xf>
    <xf numFmtId="0" fontId="10" fillId="2" borderId="22" xfId="0" applyFont="1" applyFill="1" applyBorder="1" applyAlignment="1" applyProtection="1">
      <alignment horizontal="center" vertical="center"/>
      <protection hidden="1"/>
    </xf>
    <xf numFmtId="0" fontId="10" fillId="2" borderId="23" xfId="0" applyFont="1" applyFill="1" applyBorder="1" applyAlignment="1" applyProtection="1">
      <alignment horizontal="center" vertical="center"/>
      <protection hidden="1"/>
    </xf>
    <xf numFmtId="0" fontId="10" fillId="2" borderId="24" xfId="0" applyFont="1" applyFill="1" applyBorder="1" applyAlignment="1" applyProtection="1">
      <alignment horizontal="center" vertical="center"/>
      <protection hidden="1"/>
    </xf>
    <xf numFmtId="0" fontId="10" fillId="3" borderId="25" xfId="0" applyFont="1" applyFill="1" applyBorder="1" applyAlignment="1" applyProtection="1">
      <alignment vertical="center"/>
      <protection hidden="1"/>
    </xf>
    <xf numFmtId="165" fontId="11" fillId="3" borderId="26" xfId="0" applyNumberFormat="1" applyFont="1" applyFill="1" applyBorder="1" applyAlignment="1" applyProtection="1">
      <alignment vertical="center" wrapText="1"/>
      <protection hidden="1"/>
    </xf>
    <xf numFmtId="0" fontId="10" fillId="4" borderId="27" xfId="0" applyFont="1" applyFill="1" applyBorder="1" applyAlignment="1" applyProtection="1">
      <alignment vertical="center"/>
      <protection hidden="1"/>
    </xf>
    <xf numFmtId="165" fontId="11" fillId="4" borderId="28" xfId="0" applyNumberFormat="1" applyFont="1" applyFill="1" applyBorder="1" applyAlignment="1" applyProtection="1">
      <alignment vertical="center" wrapText="1"/>
      <protection hidden="1"/>
    </xf>
    <xf numFmtId="0" fontId="10" fillId="3" borderId="27" xfId="0" applyFont="1" applyFill="1" applyBorder="1" applyAlignment="1" applyProtection="1">
      <alignment vertical="center"/>
      <protection hidden="1"/>
    </xf>
    <xf numFmtId="165" fontId="11" fillId="3" borderId="28" xfId="0" applyNumberFormat="1" applyFont="1" applyFill="1" applyBorder="1" applyAlignment="1" applyProtection="1">
      <alignment vertical="center" wrapText="1"/>
      <protection hidden="1"/>
    </xf>
    <xf numFmtId="0" fontId="11" fillId="4" borderId="20" xfId="0" applyFont="1" applyFill="1" applyBorder="1" applyAlignment="1" applyProtection="1">
      <alignment vertical="center" wrapText="1"/>
      <protection hidden="1"/>
    </xf>
    <xf numFmtId="165" fontId="11" fillId="4" borderId="20" xfId="0" applyNumberFormat="1" applyFont="1" applyFill="1" applyBorder="1" applyAlignment="1" applyProtection="1">
      <alignment vertical="center" wrapText="1"/>
      <protection hidden="1"/>
    </xf>
    <xf numFmtId="165" fontId="11" fillId="4" borderId="30" xfId="0" applyNumberFormat="1" applyFont="1" applyFill="1" applyBorder="1" applyAlignment="1" applyProtection="1">
      <alignment vertical="center" wrapText="1"/>
      <protection hidden="1"/>
    </xf>
    <xf numFmtId="0" fontId="19" fillId="8" borderId="14" xfId="0" applyFont="1" applyFill="1" applyBorder="1" applyAlignment="1" applyProtection="1">
      <alignment vertical="center" wrapText="1"/>
      <protection hidden="1"/>
    </xf>
    <xf numFmtId="0" fontId="0" fillId="0" borderId="0" xfId="0" applyProtection="1">
      <protection locked="0"/>
    </xf>
    <xf numFmtId="0" fontId="6" fillId="0" borderId="0" xfId="0" applyFont="1" applyProtection="1">
      <protection locked="0"/>
    </xf>
    <xf numFmtId="0" fontId="10" fillId="4" borderId="29" xfId="0" applyFont="1" applyFill="1" applyBorder="1" applyAlignment="1" applyProtection="1">
      <alignment vertical="center"/>
      <protection hidden="1"/>
    </xf>
    <xf numFmtId="0" fontId="0" fillId="0" borderId="0" xfId="0" applyAlignment="1">
      <alignment wrapText="1"/>
    </xf>
    <xf numFmtId="0" fontId="7" fillId="7" borderId="9" xfId="0" applyFont="1" applyFill="1" applyBorder="1" applyAlignment="1">
      <alignment vertical="center" wrapText="1"/>
    </xf>
    <xf numFmtId="0" fontId="7" fillId="7" borderId="8" xfId="0" applyFont="1" applyFill="1" applyBorder="1" applyAlignment="1">
      <alignment vertical="center" wrapText="1"/>
    </xf>
    <xf numFmtId="0" fontId="7" fillId="5" borderId="8" xfId="0" applyFont="1" applyFill="1" applyBorder="1" applyAlignment="1">
      <alignment vertical="center" wrapText="1"/>
    </xf>
    <xf numFmtId="0" fontId="7" fillId="5" borderId="10" xfId="0" applyFont="1" applyFill="1" applyBorder="1" applyAlignment="1">
      <alignment vertical="center" wrapText="1"/>
    </xf>
    <xf numFmtId="0" fontId="27" fillId="0" borderId="0" xfId="0" applyFont="1"/>
    <xf numFmtId="0" fontId="6" fillId="5" borderId="8" xfId="0" applyFont="1" applyFill="1" applyBorder="1" applyAlignment="1">
      <alignment vertical="center" wrapText="1"/>
    </xf>
    <xf numFmtId="0" fontId="22" fillId="10" borderId="14" xfId="0" applyFont="1" applyFill="1" applyBorder="1" applyAlignment="1">
      <alignment horizontal="center" vertical="center" wrapText="1"/>
    </xf>
    <xf numFmtId="0" fontId="22" fillId="9" borderId="14" xfId="0" applyFont="1" applyFill="1" applyBorder="1" applyAlignment="1">
      <alignment horizontal="center" vertical="center" wrapText="1"/>
    </xf>
    <xf numFmtId="0" fontId="11" fillId="4" borderId="7" xfId="0" applyFont="1" applyFill="1" applyBorder="1" applyAlignment="1" applyProtection="1">
      <alignment vertical="top" wrapText="1"/>
      <protection hidden="1"/>
    </xf>
    <xf numFmtId="0" fontId="3" fillId="8" borderId="14" xfId="0" applyFont="1" applyFill="1" applyBorder="1" applyAlignment="1">
      <alignment horizontal="center" vertical="center" wrapText="1"/>
    </xf>
    <xf numFmtId="164" fontId="2" fillId="9" borderId="14" xfId="0" applyNumberFormat="1" applyFont="1" applyFill="1" applyBorder="1" applyAlignment="1">
      <alignment horizontal="center" vertical="center" wrapText="1"/>
    </xf>
    <xf numFmtId="0" fontId="2" fillId="9" borderId="14" xfId="0" applyFont="1" applyFill="1" applyBorder="1" applyAlignment="1">
      <alignment horizontal="center" vertical="center" wrapText="1"/>
    </xf>
    <xf numFmtId="1" fontId="2" fillId="9" borderId="14" xfId="0" applyNumberFormat="1" applyFont="1" applyFill="1" applyBorder="1" applyAlignment="1">
      <alignment horizontal="center" vertical="center" wrapText="1"/>
    </xf>
    <xf numFmtId="0" fontId="21" fillId="9" borderId="14" xfId="0" applyFont="1" applyFill="1" applyBorder="1" applyAlignment="1">
      <alignment horizontal="center" vertical="center" wrapText="1"/>
    </xf>
    <xf numFmtId="164" fontId="2" fillId="10" borderId="14" xfId="0" applyNumberFormat="1" applyFont="1" applyFill="1" applyBorder="1" applyAlignment="1">
      <alignment horizontal="center" vertical="center" wrapText="1"/>
    </xf>
    <xf numFmtId="0" fontId="2" fillId="10" borderId="14" xfId="0" applyFont="1" applyFill="1" applyBorder="1" applyAlignment="1">
      <alignment horizontal="center" vertical="center" wrapText="1"/>
    </xf>
    <xf numFmtId="1" fontId="2" fillId="10" borderId="14" xfId="0" applyNumberFormat="1" applyFont="1" applyFill="1" applyBorder="1" applyAlignment="1">
      <alignment horizontal="center" vertical="center" wrapText="1"/>
    </xf>
    <xf numFmtId="0" fontId="21" fillId="10" borderId="14" xfId="0" applyFont="1" applyFill="1" applyBorder="1" applyAlignment="1">
      <alignment horizontal="center" vertical="center" wrapText="1"/>
    </xf>
    <xf numFmtId="164" fontId="2" fillId="9" borderId="31" xfId="0" applyNumberFormat="1" applyFont="1" applyFill="1" applyBorder="1" applyAlignment="1">
      <alignment horizontal="center" vertical="center" wrapText="1"/>
    </xf>
    <xf numFmtId="164" fontId="6" fillId="10" borderId="31" xfId="0" applyNumberFormat="1" applyFont="1" applyFill="1" applyBorder="1" applyAlignment="1">
      <alignment horizontal="center" vertical="center" wrapText="1"/>
    </xf>
    <xf numFmtId="164" fontId="6" fillId="10" borderId="14" xfId="0" applyNumberFormat="1" applyFont="1" applyFill="1" applyBorder="1" applyAlignment="1">
      <alignment horizontal="center" vertical="center" wrapText="1"/>
    </xf>
    <xf numFmtId="0" fontId="6" fillId="10" borderId="14" xfId="0" applyFont="1" applyFill="1" applyBorder="1" applyAlignment="1">
      <alignment horizontal="center" vertical="center" wrapText="1"/>
    </xf>
    <xf numFmtId="1" fontId="6" fillId="10" borderId="14" xfId="0" applyNumberFormat="1" applyFont="1" applyFill="1" applyBorder="1" applyAlignment="1">
      <alignment horizontal="center" vertical="center" wrapText="1"/>
    </xf>
    <xf numFmtId="49" fontId="22" fillId="10" borderId="14" xfId="0" applyNumberFormat="1" applyFont="1" applyFill="1" applyBorder="1" applyAlignment="1">
      <alignment horizontal="center" vertical="center" wrapText="1"/>
    </xf>
    <xf numFmtId="164" fontId="6" fillId="9" borderId="31" xfId="0" applyNumberFormat="1" applyFont="1" applyFill="1" applyBorder="1" applyAlignment="1">
      <alignment horizontal="center" vertical="center" wrapText="1"/>
    </xf>
    <xf numFmtId="164" fontId="6" fillId="9" borderId="14" xfId="0" applyNumberFormat="1" applyFont="1" applyFill="1" applyBorder="1" applyAlignment="1">
      <alignment horizontal="center" vertical="center" wrapText="1"/>
    </xf>
    <xf numFmtId="0" fontId="6" fillId="9" borderId="14" xfId="0" applyFont="1" applyFill="1" applyBorder="1" applyAlignment="1">
      <alignment horizontal="center" vertical="center" wrapText="1"/>
    </xf>
    <xf numFmtId="1" fontId="6" fillId="9" borderId="14" xfId="0" applyNumberFormat="1" applyFont="1" applyFill="1" applyBorder="1" applyAlignment="1">
      <alignment horizontal="center" vertical="center" wrapText="1"/>
    </xf>
    <xf numFmtId="49" fontId="22" fillId="9" borderId="14" xfId="0" applyNumberFormat="1" applyFont="1" applyFill="1" applyBorder="1" applyAlignment="1">
      <alignment horizontal="center" vertical="center" wrapText="1"/>
    </xf>
    <xf numFmtId="164" fontId="0" fillId="0" borderId="0" xfId="0" applyNumberFormat="1" applyAlignment="1">
      <alignment wrapText="1"/>
    </xf>
    <xf numFmtId="1" fontId="0" fillId="0" borderId="0" xfId="0" applyNumberFormat="1" applyAlignment="1">
      <alignment wrapText="1"/>
    </xf>
    <xf numFmtId="1" fontId="0" fillId="0" borderId="0" xfId="0" applyNumberFormat="1" applyAlignment="1">
      <alignment horizontal="right" wrapText="1"/>
    </xf>
    <xf numFmtId="0" fontId="2" fillId="0" borderId="0" xfId="0" applyFont="1" applyAlignment="1">
      <alignment wrapText="1"/>
    </xf>
    <xf numFmtId="49" fontId="5" fillId="10" borderId="0" xfId="0" applyNumberFormat="1" applyFont="1" applyFill="1" applyAlignment="1">
      <alignment horizontal="center" vertical="center" wrapText="1"/>
    </xf>
    <xf numFmtId="0" fontId="10" fillId="3" borderId="27" xfId="0" applyFont="1" applyFill="1" applyBorder="1" applyAlignment="1" applyProtection="1">
      <alignment vertical="center" wrapText="1"/>
      <protection hidden="1"/>
    </xf>
    <xf numFmtId="0" fontId="16" fillId="0" borderId="0" xfId="0" applyFont="1" applyAlignment="1">
      <alignment wrapText="1"/>
    </xf>
    <xf numFmtId="0" fontId="7" fillId="0" borderId="8" xfId="0" applyFont="1" applyBorder="1" applyAlignment="1">
      <alignment vertical="center"/>
    </xf>
    <xf numFmtId="0" fontId="6" fillId="0" borderId="16" xfId="0" applyFont="1" applyBorder="1" applyAlignment="1" applyProtection="1">
      <alignment horizontal="center" vertical="center"/>
      <protection locked="0"/>
    </xf>
    <xf numFmtId="165" fontId="30" fillId="3" borderId="6" xfId="0" applyNumberFormat="1" applyFont="1" applyFill="1" applyBorder="1" applyAlignment="1" applyProtection="1">
      <alignment horizontal="center" vertical="center"/>
      <protection hidden="1"/>
    </xf>
    <xf numFmtId="165" fontId="30" fillId="4" borderId="7" xfId="0" applyNumberFormat="1" applyFont="1" applyFill="1" applyBorder="1" applyAlignment="1" applyProtection="1">
      <alignment horizontal="center" vertical="center"/>
      <protection hidden="1"/>
    </xf>
    <xf numFmtId="165" fontId="30" fillId="3" borderId="7" xfId="0" applyNumberFormat="1" applyFont="1" applyFill="1" applyBorder="1" applyAlignment="1" applyProtection="1">
      <alignment horizontal="center" vertical="center"/>
      <protection hidden="1"/>
    </xf>
    <xf numFmtId="165" fontId="30" fillId="3" borderId="19" xfId="0" applyNumberFormat="1" applyFont="1" applyFill="1" applyBorder="1" applyAlignment="1" applyProtection="1">
      <alignment horizontal="center" vertical="center"/>
      <protection hidden="1"/>
    </xf>
    <xf numFmtId="165" fontId="30" fillId="3" borderId="18" xfId="0" applyNumberFormat="1" applyFont="1" applyFill="1" applyBorder="1" applyAlignment="1" applyProtection="1">
      <alignment horizontal="center" vertical="center"/>
      <protection hidden="1"/>
    </xf>
    <xf numFmtId="165" fontId="30" fillId="3" borderId="17" xfId="0" applyNumberFormat="1" applyFont="1" applyFill="1" applyBorder="1" applyAlignment="1" applyProtection="1">
      <alignment horizontal="center" vertical="center"/>
      <protection hidden="1"/>
    </xf>
    <xf numFmtId="165" fontId="30" fillId="4" borderId="19" xfId="0" applyNumberFormat="1" applyFont="1" applyFill="1" applyBorder="1" applyAlignment="1" applyProtection="1">
      <alignment horizontal="center" vertical="center"/>
      <protection hidden="1"/>
    </xf>
    <xf numFmtId="165" fontId="30" fillId="4" borderId="18" xfId="0" applyNumberFormat="1" applyFont="1" applyFill="1" applyBorder="1" applyAlignment="1" applyProtection="1">
      <alignment horizontal="center" vertical="center"/>
      <protection hidden="1"/>
    </xf>
    <xf numFmtId="165" fontId="30" fillId="4" borderId="17" xfId="0" applyNumberFormat="1" applyFont="1" applyFill="1" applyBorder="1" applyAlignment="1" applyProtection="1">
      <alignment horizontal="center" vertical="center"/>
      <protection hidden="1"/>
    </xf>
    <xf numFmtId="165" fontId="30" fillId="4" borderId="20" xfId="0" applyNumberFormat="1" applyFont="1" applyFill="1" applyBorder="1" applyAlignment="1" applyProtection="1">
      <alignment horizontal="center" vertical="center"/>
      <protection hidden="1"/>
    </xf>
    <xf numFmtId="0" fontId="23" fillId="0" borderId="0" xfId="0" applyFont="1" applyAlignment="1">
      <alignment vertical="center"/>
    </xf>
    <xf numFmtId="0" fontId="24" fillId="0" borderId="0" xfId="0" applyFont="1" applyAlignment="1">
      <alignment vertical="center"/>
    </xf>
    <xf numFmtId="0" fontId="28" fillId="0" borderId="0" xfId="0" applyFont="1" applyAlignment="1">
      <alignment vertical="center"/>
    </xf>
    <xf numFmtId="0" fontId="25" fillId="0" borderId="0" xfId="0" applyFont="1" applyAlignment="1">
      <alignment vertical="center"/>
    </xf>
    <xf numFmtId="0" fontId="29" fillId="0" borderId="0" xfId="0" applyFont="1"/>
    <xf numFmtId="0" fontId="1" fillId="0" borderId="2" xfId="0" applyFont="1" applyBorder="1" applyAlignment="1">
      <alignment horizontal="center" textRotation="90"/>
    </xf>
    <xf numFmtId="0" fontId="3" fillId="0" borderId="2" xfId="0" applyFont="1" applyBorder="1" applyAlignment="1">
      <alignment horizontal="center" textRotation="90"/>
    </xf>
    <xf numFmtId="0" fontId="3" fillId="0" borderId="1" xfId="0" applyFont="1" applyBorder="1" applyAlignment="1">
      <alignment horizontal="center" vertical="top"/>
    </xf>
    <xf numFmtId="0" fontId="0" fillId="0" borderId="34" xfId="0" applyBorder="1"/>
    <xf numFmtId="0" fontId="0" fillId="0" borderId="35" xfId="0" applyBorder="1"/>
    <xf numFmtId="0" fontId="6" fillId="0" borderId="35" xfId="0" applyFont="1" applyBorder="1"/>
    <xf numFmtId="0" fontId="0" fillId="0" borderId="36" xfId="0" applyBorder="1"/>
    <xf numFmtId="0" fontId="0" fillId="0" borderId="37" xfId="0" applyBorder="1"/>
    <xf numFmtId="0" fontId="6" fillId="0" borderId="0" xfId="0" applyFont="1"/>
    <xf numFmtId="0" fontId="0" fillId="0" borderId="38" xfId="0" applyBorder="1"/>
    <xf numFmtId="0" fontId="3" fillId="0" borderId="33" xfId="0" applyFont="1" applyBorder="1" applyAlignment="1">
      <alignment horizontal="center" vertical="center"/>
    </xf>
    <xf numFmtId="0" fontId="19" fillId="0" borderId="33" xfId="0" applyFont="1" applyBorder="1" applyAlignment="1" applyProtection="1">
      <alignment vertical="center" wrapText="1"/>
      <protection hidden="1"/>
    </xf>
    <xf numFmtId="0" fontId="0" fillId="0" borderId="39" xfId="0" applyBorder="1"/>
    <xf numFmtId="0" fontId="0" fillId="0" borderId="15" xfId="0" applyBorder="1"/>
    <xf numFmtId="0" fontId="6" fillId="0" borderId="15" xfId="0" applyFont="1" applyBorder="1"/>
    <xf numFmtId="0" fontId="0" fillId="0" borderId="40" xfId="0" applyBorder="1"/>
    <xf numFmtId="0" fontId="15" fillId="0" borderId="32" xfId="0" applyFont="1" applyBorder="1" applyAlignment="1">
      <alignment horizontal="center" wrapText="1"/>
    </xf>
    <xf numFmtId="0" fontId="16" fillId="0" borderId="32" xfId="0" applyFont="1" applyBorder="1" applyAlignment="1">
      <alignment horizontal="left" wrapText="1"/>
    </xf>
    <xf numFmtId="0" fontId="31" fillId="0" borderId="0" xfId="0" applyFont="1" applyAlignment="1">
      <alignment vertical="center"/>
    </xf>
    <xf numFmtId="0" fontId="32" fillId="0" borderId="0" xfId="0" applyFont="1" applyAlignment="1">
      <alignment horizontal="left" vertical="center" indent="4"/>
    </xf>
    <xf numFmtId="0" fontId="33" fillId="0" borderId="0" xfId="0" applyFont="1" applyAlignment="1">
      <alignment horizontal="left" vertical="center" indent="9"/>
    </xf>
    <xf numFmtId="0" fontId="34" fillId="0" borderId="0" xfId="0" applyFont="1"/>
    <xf numFmtId="0" fontId="35" fillId="0" borderId="0" xfId="0" applyFont="1"/>
    <xf numFmtId="0" fontId="36" fillId="0" borderId="0" xfId="1"/>
    <xf numFmtId="0" fontId="37" fillId="0" borderId="0" xfId="0"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381000</xdr:colOff>
      <xdr:row>0</xdr:row>
      <xdr:rowOff>97626</xdr:rowOff>
    </xdr:from>
    <xdr:to>
      <xdr:col>5</xdr:col>
      <xdr:colOff>304801</xdr:colOff>
      <xdr:row>2</xdr:row>
      <xdr:rowOff>114301</xdr:rowOff>
    </xdr:to>
    <xdr:pic>
      <xdr:nvPicPr>
        <xdr:cNvPr id="4" name="Picture 3">
          <a:extLst>
            <a:ext uri="{FF2B5EF4-FFF2-40B4-BE49-F238E27FC236}">
              <a16:creationId xmlns:a16="http://schemas.microsoft.com/office/drawing/2014/main" id="{8CEC7F6D-271D-4227-A5FA-B4F7ABCDFA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9800" y="97626"/>
          <a:ext cx="1143001" cy="826300"/>
        </a:xfrm>
        <a:prstGeom prst="rect">
          <a:avLst/>
        </a:prstGeom>
      </xdr:spPr>
    </xdr:pic>
    <xdr:clientData/>
  </xdr:twoCellAnchor>
  <xdr:twoCellAnchor editAs="oneCell">
    <xdr:from>
      <xdr:col>2</xdr:col>
      <xdr:colOff>511175</xdr:colOff>
      <xdr:row>0</xdr:row>
      <xdr:rowOff>267404</xdr:rowOff>
    </xdr:from>
    <xdr:to>
      <xdr:col>3</xdr:col>
      <xdr:colOff>608551</xdr:colOff>
      <xdr:row>1</xdr:row>
      <xdr:rowOff>59059</xdr:rowOff>
    </xdr:to>
    <xdr:pic>
      <xdr:nvPicPr>
        <xdr:cNvPr id="3" name="Picture 2">
          <a:extLst>
            <a:ext uri="{FF2B5EF4-FFF2-40B4-BE49-F238E27FC236}">
              <a16:creationId xmlns:a16="http://schemas.microsoft.com/office/drawing/2014/main" id="{18A72188-B84B-EE4B-5FBD-918E0909D7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30375" y="267404"/>
          <a:ext cx="706976" cy="420305"/>
        </a:xfrm>
        <a:prstGeom prst="rect">
          <a:avLst/>
        </a:prstGeom>
      </xdr:spPr>
    </xdr:pic>
    <xdr:clientData/>
  </xdr:twoCellAnchor>
  <xdr:twoCellAnchor editAs="oneCell">
    <xdr:from>
      <xdr:col>1</xdr:col>
      <xdr:colOff>123827</xdr:colOff>
      <xdr:row>33</xdr:row>
      <xdr:rowOff>177800</xdr:rowOff>
    </xdr:from>
    <xdr:to>
      <xdr:col>2</xdr:col>
      <xdr:colOff>521215</xdr:colOff>
      <xdr:row>39</xdr:row>
      <xdr:rowOff>1036</xdr:rowOff>
    </xdr:to>
    <xdr:pic>
      <xdr:nvPicPr>
        <xdr:cNvPr id="2" name="Picture 1">
          <a:extLst>
            <a:ext uri="{FF2B5EF4-FFF2-40B4-BE49-F238E27FC236}">
              <a16:creationId xmlns:a16="http://schemas.microsoft.com/office/drawing/2014/main" id="{EAD4FD07-DD3C-7CCF-CA9A-1407E5607CC8}"/>
            </a:ext>
          </a:extLst>
        </xdr:cNvPr>
        <xdr:cNvPicPr>
          <a:picLocks noChangeAspect="1"/>
        </xdr:cNvPicPr>
      </xdr:nvPicPr>
      <xdr:blipFill>
        <a:blip xmlns:r="http://schemas.openxmlformats.org/officeDocument/2006/relationships" r:embed="rId3"/>
        <a:stretch>
          <a:fillRect/>
        </a:stretch>
      </xdr:blipFill>
      <xdr:spPr>
        <a:xfrm>
          <a:off x="733427" y="6511925"/>
          <a:ext cx="1010163" cy="10233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142876</xdr:colOff>
      <xdr:row>0</xdr:row>
      <xdr:rowOff>0</xdr:rowOff>
    </xdr:from>
    <xdr:to>
      <xdr:col>5</xdr:col>
      <xdr:colOff>619126</xdr:colOff>
      <xdr:row>1</xdr:row>
      <xdr:rowOff>141009</xdr:rowOff>
    </xdr:to>
    <xdr:pic>
      <xdr:nvPicPr>
        <xdr:cNvPr id="3" name="Picture 2">
          <a:extLst>
            <a:ext uri="{FF2B5EF4-FFF2-40B4-BE49-F238E27FC236}">
              <a16:creationId xmlns:a16="http://schemas.microsoft.com/office/drawing/2014/main" id="{56704421-90D4-163B-0FE7-2191C81FDD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3051" y="0"/>
          <a:ext cx="1257300" cy="776009"/>
        </a:xfrm>
        <a:prstGeom prst="rect">
          <a:avLst/>
        </a:prstGeom>
      </xdr:spPr>
    </xdr:pic>
    <xdr:clientData/>
  </xdr:twoCellAnchor>
  <xdr:twoCellAnchor editAs="oneCell">
    <xdr:from>
      <xdr:col>3</xdr:col>
      <xdr:colOff>314325</xdr:colOff>
      <xdr:row>0</xdr:row>
      <xdr:rowOff>37960</xdr:rowOff>
    </xdr:from>
    <xdr:to>
      <xdr:col>3</xdr:col>
      <xdr:colOff>1230852</xdr:colOff>
      <xdr:row>0</xdr:row>
      <xdr:rowOff>591825</xdr:rowOff>
    </xdr:to>
    <xdr:pic>
      <xdr:nvPicPr>
        <xdr:cNvPr id="4" name="Picture 3">
          <a:extLst>
            <a:ext uri="{FF2B5EF4-FFF2-40B4-BE49-F238E27FC236}">
              <a16:creationId xmlns:a16="http://schemas.microsoft.com/office/drawing/2014/main" id="{FEDB75A5-0D14-BB13-F52E-C04DA07875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33825" y="37960"/>
          <a:ext cx="916527" cy="553865"/>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forms.office.com/e/QMA2DjqtY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31F4C-0803-4B62-9499-22673550F58B}">
  <dimension ref="B1:E42"/>
  <sheetViews>
    <sheetView tabSelected="1" zoomScale="90" zoomScaleNormal="90" workbookViewId="0">
      <selection activeCell="AB16" sqref="AB16"/>
    </sheetView>
  </sheetViews>
  <sheetFormatPr defaultRowHeight="14.5" x14ac:dyDescent="0.35"/>
  <sheetData>
    <row r="1" spans="2:3" ht="49.5" customHeight="1" x14ac:dyDescent="0.35">
      <c r="B1" t="e" vm="1">
        <v>#VALUE!</v>
      </c>
      <c r="C1" t="e" vm="2">
        <v>#VALUE!</v>
      </c>
    </row>
    <row r="3" spans="2:3" x14ac:dyDescent="0.35">
      <c r="B3" s="109" t="s">
        <v>171</v>
      </c>
    </row>
    <row r="4" spans="2:3" x14ac:dyDescent="0.35">
      <c r="B4" s="110" t="s">
        <v>135</v>
      </c>
    </row>
    <row r="5" spans="2:3" x14ac:dyDescent="0.35">
      <c r="B5" s="110"/>
    </row>
    <row r="6" spans="2:3" x14ac:dyDescent="0.35">
      <c r="B6" s="111" t="s">
        <v>156</v>
      </c>
    </row>
    <row r="7" spans="2:3" x14ac:dyDescent="0.35">
      <c r="B7" s="109"/>
    </row>
    <row r="8" spans="2:3" x14ac:dyDescent="0.35">
      <c r="B8" s="111" t="s">
        <v>157</v>
      </c>
    </row>
    <row r="9" spans="2:3" x14ac:dyDescent="0.35">
      <c r="B9" s="112"/>
    </row>
    <row r="10" spans="2:3" ht="15.5" x14ac:dyDescent="0.35">
      <c r="B10" s="113" t="s">
        <v>158</v>
      </c>
    </row>
    <row r="11" spans="2:3" ht="15.5" x14ac:dyDescent="0.35">
      <c r="B11" s="113"/>
    </row>
    <row r="13" spans="2:3" ht="15.5" x14ac:dyDescent="0.35">
      <c r="B13" s="136" t="s">
        <v>173</v>
      </c>
    </row>
    <row r="14" spans="2:3" x14ac:dyDescent="0.35">
      <c r="B14" t="s">
        <v>172</v>
      </c>
    </row>
    <row r="16" spans="2:3" x14ac:dyDescent="0.35">
      <c r="B16" s="135" t="s">
        <v>177</v>
      </c>
    </row>
    <row r="17" spans="2:2" x14ac:dyDescent="0.35">
      <c r="B17" t="s">
        <v>176</v>
      </c>
    </row>
    <row r="18" spans="2:2" x14ac:dyDescent="0.35">
      <c r="B18" t="s">
        <v>178</v>
      </c>
    </row>
    <row r="20" spans="2:2" x14ac:dyDescent="0.35">
      <c r="B20" t="s">
        <v>159</v>
      </c>
    </row>
    <row r="21" spans="2:2" x14ac:dyDescent="0.35">
      <c r="B21" t="s">
        <v>160</v>
      </c>
    </row>
    <row r="24" spans="2:2" ht="15.5" x14ac:dyDescent="0.35">
      <c r="B24" s="136" t="s">
        <v>174</v>
      </c>
    </row>
    <row r="25" spans="2:2" x14ac:dyDescent="0.35">
      <c r="B25" t="s">
        <v>161</v>
      </c>
    </row>
    <row r="26" spans="2:2" x14ac:dyDescent="0.35">
      <c r="B26" t="s">
        <v>168</v>
      </c>
    </row>
    <row r="27" spans="2:2" x14ac:dyDescent="0.35">
      <c r="B27" t="s">
        <v>175</v>
      </c>
    </row>
    <row r="28" spans="2:2" x14ac:dyDescent="0.35">
      <c r="B28" t="s">
        <v>179</v>
      </c>
    </row>
    <row r="30" spans="2:2" ht="15.5" x14ac:dyDescent="0.35">
      <c r="B30" s="113" t="s">
        <v>183</v>
      </c>
    </row>
    <row r="31" spans="2:2" x14ac:dyDescent="0.35">
      <c r="B31" s="11"/>
    </row>
    <row r="32" spans="2:2" ht="15.5" x14ac:dyDescent="0.35">
      <c r="B32" s="136" t="s">
        <v>181</v>
      </c>
    </row>
    <row r="33" spans="2:5" x14ac:dyDescent="0.35">
      <c r="B33" s="137" t="s">
        <v>180</v>
      </c>
    </row>
    <row r="34" spans="2:5" ht="16" x14ac:dyDescent="0.35">
      <c r="B34" s="132"/>
    </row>
    <row r="35" spans="2:5" ht="15.5" x14ac:dyDescent="0.35">
      <c r="B35" s="133"/>
    </row>
    <row r="36" spans="2:5" ht="15.5" x14ac:dyDescent="0.35">
      <c r="B36" s="133"/>
      <c r="E36" s="138" t="s">
        <v>184</v>
      </c>
    </row>
    <row r="37" spans="2:5" ht="15.5" x14ac:dyDescent="0.35">
      <c r="B37" s="133"/>
    </row>
    <row r="38" spans="2:5" ht="16" x14ac:dyDescent="0.35">
      <c r="B38" s="134"/>
    </row>
    <row r="39" spans="2:5" ht="16" x14ac:dyDescent="0.35">
      <c r="B39" s="134"/>
    </row>
    <row r="40" spans="2:5" ht="15.5" x14ac:dyDescent="0.35">
      <c r="B40" s="133"/>
    </row>
    <row r="42" spans="2:5" ht="15.5" x14ac:dyDescent="0.35">
      <c r="B42" s="133"/>
    </row>
  </sheetData>
  <sheetProtection algorithmName="SHA-512" hashValue="nfL/l6XY3TAHVoEbklixWo6LjPfzntbSJ5SsPVfbKuTbczUsBUz130kgxQujdVZ5/QYRydoiIR+4BBPmDHZ70Q==" saltValue="dbofXeaT7+b24C8SWyNXRg==" spinCount="100000" sheet="1" objects="1" scenarios="1" selectLockedCells="1" selectUnlockedCells="1"/>
  <hyperlinks>
    <hyperlink ref="B33" r:id="rId1" tooltip="https://forms.office.com/e/QMA2DjqtYG" display="https://forms.office.com/e/QMA2DjqtYG" xr:uid="{BDF93FEB-C1BD-45AD-BF5E-4274FA1682F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5"/>
  <sheetViews>
    <sheetView zoomScaleNormal="100" workbookViewId="0">
      <pane ySplit="4" topLeftCell="A5" activePane="bottomLeft" state="frozen"/>
      <selection pane="bottomLeft" activeCell="C4" sqref="C4"/>
    </sheetView>
  </sheetViews>
  <sheetFormatPr defaultRowHeight="14.5" x14ac:dyDescent="0.35"/>
  <cols>
    <col min="1" max="1" width="24.81640625" customWidth="1"/>
    <col min="2" max="2" width="8.26953125" style="4" customWidth="1"/>
    <col min="3" max="3" width="18.6328125" customWidth="1"/>
    <col min="4" max="4" width="22.81640625" customWidth="1"/>
    <col min="5" max="5" width="11.1796875" customWidth="1"/>
    <col min="6" max="6" width="10" customWidth="1"/>
    <col min="7" max="7" width="10.81640625" customWidth="1"/>
    <col min="8" max="8" width="11" customWidth="1"/>
    <col min="9" max="9" width="10.90625" customWidth="1"/>
    <col min="10" max="10" width="9.7265625" customWidth="1"/>
    <col min="11" max="11" width="10.26953125" customWidth="1"/>
    <col min="12" max="13" width="11.81640625" customWidth="1"/>
    <col min="14" max="14" width="8.54296875" customWidth="1"/>
    <col min="15" max="15" width="31.90625" customWidth="1"/>
    <col min="16" max="16" width="31" customWidth="1"/>
    <col min="17" max="17" width="43.90625" customWidth="1"/>
  </cols>
  <sheetData>
    <row r="1" spans="1:17" ht="49.5" customHeight="1" x14ac:dyDescent="0.35">
      <c r="A1" t="e" vm="1">
        <v>#VALUE!</v>
      </c>
      <c r="C1" t="e" vm="2">
        <v>#VALUE!</v>
      </c>
    </row>
    <row r="2" spans="1:17" ht="18.5" x14ac:dyDescent="0.45">
      <c r="A2" s="36" t="s">
        <v>143</v>
      </c>
      <c r="G2" s="65" t="s">
        <v>107</v>
      </c>
      <c r="I2" s="37"/>
      <c r="J2" s="37"/>
      <c r="K2" s="37"/>
      <c r="L2" s="37"/>
      <c r="M2" s="37"/>
      <c r="N2" s="37"/>
    </row>
    <row r="3" spans="1:17" ht="15" thickBot="1" x14ac:dyDescent="0.4"/>
    <row r="4" spans="1:17" ht="57.5" customHeight="1" thickBot="1" x14ac:dyDescent="0.4">
      <c r="A4" s="5" t="s">
        <v>20</v>
      </c>
      <c r="B4" s="6" t="s">
        <v>57</v>
      </c>
      <c r="D4" s="42" t="s">
        <v>50</v>
      </c>
      <c r="E4" s="43" t="s">
        <v>136</v>
      </c>
      <c r="F4" s="43" t="s">
        <v>137</v>
      </c>
      <c r="G4" s="43" t="s">
        <v>138</v>
      </c>
      <c r="H4" s="43" t="s">
        <v>139</v>
      </c>
      <c r="I4" s="43" t="s">
        <v>182</v>
      </c>
      <c r="J4" s="43" t="s">
        <v>140</v>
      </c>
      <c r="K4" s="43" t="s">
        <v>141</v>
      </c>
      <c r="L4" s="43" t="s">
        <v>142</v>
      </c>
      <c r="M4" s="43" t="s">
        <v>121</v>
      </c>
      <c r="N4" s="43" t="s">
        <v>122</v>
      </c>
      <c r="O4" s="44" t="s">
        <v>51</v>
      </c>
      <c r="P4" s="45" t="s">
        <v>15</v>
      </c>
      <c r="Q4" s="46" t="s">
        <v>0</v>
      </c>
    </row>
    <row r="5" spans="1:17" ht="59" thickTop="1" thickBot="1" x14ac:dyDescent="0.4">
      <c r="A5" s="7" t="s">
        <v>22</v>
      </c>
      <c r="B5" s="1">
        <v>6</v>
      </c>
      <c r="C5" s="96"/>
      <c r="D5" s="47" t="str">
        <f>IF(AND(Output!T2,$B$8="75cm"),Output!A2,"")</f>
        <v>Perennial ryegrass (PRG)</v>
      </c>
      <c r="E5" s="99" t="str">
        <f>IF(Output!$T2,Species!AA2,"")</f>
        <v xml:space="preserve">4–6 </v>
      </c>
      <c r="F5" s="99" t="str">
        <f>IF(AND(Output!$T2,$B$7="Drill"),Species!AB2," ")</f>
        <v>10-12</v>
      </c>
      <c r="G5" s="99" t="str">
        <f>IF(AND(Output!$T2,$B$7="Broadcast"),Species!AC2," ")</f>
        <v xml:space="preserve"> </v>
      </c>
      <c r="H5" s="99">
        <f>IF(Output!$T2,Species!R2," ")</f>
        <v>0.9</v>
      </c>
      <c r="I5" s="99" t="str">
        <f>IF(Output!$T2,Species!AE2," ")</f>
        <v>£</v>
      </c>
      <c r="J5" s="99">
        <f>IF(Output!$T2,Species!H2," ")</f>
        <v>4</v>
      </c>
      <c r="K5" s="99">
        <f>IF(Output!$T2,Species!AG2," ")</f>
        <v>5</v>
      </c>
      <c r="L5" s="99">
        <f>IF(Output!$T2,Species!J2," ")</f>
        <v>4</v>
      </c>
      <c r="M5" s="99">
        <f>IF(Output!$T2,Species!L2," ")</f>
        <v>4</v>
      </c>
      <c r="N5" s="99" t="str">
        <f>IF(Output!$T2,Species!AF2," ")</f>
        <v>£££</v>
      </c>
      <c r="O5" s="30" t="str">
        <f>IF(Output!$T2,Species!AH2,"")</f>
        <v>Minimal maize yield impact, nor on harvest efficiency, most resilient to maize harvest traffic</v>
      </c>
      <c r="P5" s="30" t="str">
        <f>IF(Output!$T2,Species!AI2,"")</f>
        <v xml:space="preserve">Herbicide or by hard grazing followed by cultivation </v>
      </c>
      <c r="Q5" s="48" t="str">
        <f>IF(Output!$T2,Species!AJ2,"")</f>
        <v>Moderate drought tolerance, may struggle in dry summers, good winter cover. Less competitive than IRG/Westerwolds. Reasonable tolerance to pre/post emergence herbicides</v>
      </c>
    </row>
    <row r="6" spans="1:17" ht="44.5" thickTop="1" thickBot="1" x14ac:dyDescent="0.4">
      <c r="A6" s="8" t="s">
        <v>13</v>
      </c>
      <c r="B6" s="2" t="s">
        <v>48</v>
      </c>
      <c r="C6" s="96"/>
      <c r="D6" s="49" t="str">
        <f>IF(AND(Output!T3,$B$8="75cm"),Output!A3,"")</f>
        <v>Italian ryegrass (IRG)</v>
      </c>
      <c r="E6" s="100" t="str">
        <f>IF(Output!$T3,Species!AA3,"")</f>
        <v xml:space="preserve">4–8 </v>
      </c>
      <c r="F6" s="100" t="str">
        <f>IF(AND(Output!$T3,$B$7="Drill"),Species!AB3," ")</f>
        <v xml:space="preserve">15-20 </v>
      </c>
      <c r="G6" s="100" t="str">
        <f>IF(AND(Output!$T3,$B$7="Broadcast"),Species!AC3," ")</f>
        <v xml:space="preserve"> </v>
      </c>
      <c r="H6" s="100">
        <f>IF(Output!$T3,Species!R3," ")</f>
        <v>0.9</v>
      </c>
      <c r="I6" s="100" t="str">
        <f>IF(Output!$T3,Species!AE3," ")</f>
        <v>£</v>
      </c>
      <c r="J6" s="100">
        <f>IF(Output!$T3,Species!H3," ")</f>
        <v>4</v>
      </c>
      <c r="K6" s="100">
        <f>IF(Output!$T3,Species!AG3," ")</f>
        <v>5</v>
      </c>
      <c r="L6" s="100">
        <f>IF(Output!$T3,Species!J3," ")</f>
        <v>5</v>
      </c>
      <c r="M6" s="100">
        <f>IF(Output!$T3,Species!L3," ")</f>
        <v>4</v>
      </c>
      <c r="N6" s="100" t="str">
        <f>IF(Output!$T3,Species!AF3," ")</f>
        <v>£££</v>
      </c>
      <c r="O6" s="31" t="str">
        <f>IF(Output!$T3,Species!AH3,"")</f>
        <v>0-5% maize yield impact if sown too early</v>
      </c>
      <c r="P6" s="31" t="str">
        <f>IF(Output!$T3,Species!AI3,"")</f>
        <v xml:space="preserve">Herbicide or by hard grazing followed by cultivation </v>
      </c>
      <c r="Q6" s="50" t="str">
        <f>IF(Output!$T3,Species!AJ3,"")</f>
        <v>Slightly more competitive than PRG, Festulolium and Tall fescue, can be sown later. Reasonable tolerance to pre/post emergence herbicides</v>
      </c>
    </row>
    <row r="7" spans="1:17" ht="59" thickTop="1" thickBot="1" x14ac:dyDescent="0.4">
      <c r="A7" s="7" t="s">
        <v>14</v>
      </c>
      <c r="B7" s="2" t="s">
        <v>102</v>
      </c>
      <c r="C7" s="131" t="str">
        <f>IF(B8="50cm","Undersowing maize that has 50cm row widths is likely to be unsuccessful due to competition for light and moisture for both species","")</f>
        <v/>
      </c>
      <c r="D7" s="95" t="str">
        <f>IF(AND(Output!T4,$B$8="75cm"),Output!A4,"")</f>
        <v>Westerwolds (annual ryegrass)</v>
      </c>
      <c r="E7" s="101" t="str">
        <f>IF(Output!$T4,Species!AA4,"")</f>
        <v>4–8</v>
      </c>
      <c r="F7" s="101" t="str">
        <f>IF(AND(Output!$T4,$B$7="Drill"),Species!AB4," ")</f>
        <v>15-20</v>
      </c>
      <c r="G7" s="101" t="str">
        <f>IF(AND(Output!$T4,$B$7="Broadcast"),Species!AC4," ")</f>
        <v xml:space="preserve"> </v>
      </c>
      <c r="H7" s="101">
        <f>IF(Output!$T4,Species!R4," ")</f>
        <v>0.9</v>
      </c>
      <c r="I7" s="101" t="str">
        <f>IF(Output!$T4,Species!AE4," ")</f>
        <v>£</v>
      </c>
      <c r="J7" s="101">
        <f>IF(Output!$T4,Species!H4," ")</f>
        <v>3</v>
      </c>
      <c r="K7" s="101">
        <f>IF(Output!$T4,Species!AG4," ")</f>
        <v>4</v>
      </c>
      <c r="L7" s="101">
        <f>IF(Output!$T4,Species!J4," ")</f>
        <v>5</v>
      </c>
      <c r="M7" s="101">
        <f>IF(Output!$T4,Species!L4," ")</f>
        <v>3</v>
      </c>
      <c r="N7" s="101" t="str">
        <f>IF(Output!$T4,Species!AF4," ")</f>
        <v>£££</v>
      </c>
      <c r="O7" s="32" t="str">
        <f>IF(Output!$T4,Species!AH4,"")</f>
        <v>0-5% maize yield impact if sown too early</v>
      </c>
      <c r="P7" s="32" t="str">
        <f>IF(Output!$T4,Species!AI4,"")</f>
        <v>Winter dieback or herbicide</v>
      </c>
      <c r="Q7" s="52" t="str">
        <f>IF(Output!$T4,Species!AJ4,"")</f>
        <v>Fastest autumn growth. More competitive than PRG, Festulolium or Tall fescue, can be sown later. Reasonable tolerance to pre/post emergence herbicides</v>
      </c>
    </row>
    <row r="8" spans="1:17" ht="30" thickTop="1" thickBot="1" x14ac:dyDescent="0.4">
      <c r="A8" s="8" t="s">
        <v>49</v>
      </c>
      <c r="B8" s="2" t="s">
        <v>54</v>
      </c>
      <c r="C8" s="131"/>
      <c r="D8" s="49" t="str">
        <f>IF(AND(Output!T5,$B$8="75cm"),Output!A5,"")</f>
        <v>Festulolium</v>
      </c>
      <c r="E8" s="100" t="str">
        <f>IF(Output!$T5,Species!AA5,"")</f>
        <v>4-6</v>
      </c>
      <c r="F8" s="100" t="str">
        <f>IF(AND(Output!$T5,$B$7="Drill"),Species!AB5," ")</f>
        <v>10-15</v>
      </c>
      <c r="G8" s="100" t="str">
        <f>IF(AND(Output!$T5,$B$7="Broadcast"),Species!AC5," ")</f>
        <v xml:space="preserve"> </v>
      </c>
      <c r="H8" s="100">
        <f>IF(Output!$T5,Species!R5," ")</f>
        <v>0.9</v>
      </c>
      <c r="I8" s="100" t="str">
        <f>IF(Output!$T5,Species!AE5," ")</f>
        <v>£</v>
      </c>
      <c r="J8" s="100">
        <f>IF(Output!$T5,Species!H5," ")</f>
        <v>4</v>
      </c>
      <c r="K8" s="100">
        <f>IF(Output!$T5,Species!AG5," ")</f>
        <v>5</v>
      </c>
      <c r="L8" s="100">
        <f>IF(Output!$T5,Species!J5," ")</f>
        <v>4</v>
      </c>
      <c r="M8" s="100">
        <f>IF(Output!$T5,Species!L5," ")</f>
        <v>5</v>
      </c>
      <c r="N8" s="100" t="str">
        <f>IF(Output!$T5,Species!AF5," ")</f>
        <v>£££</v>
      </c>
      <c r="O8" s="31" t="str">
        <f>IF(Output!$T5,Species!AH5,"")</f>
        <v>0-3% maize yield impact</v>
      </c>
      <c r="P8" s="31" t="str">
        <f>IF(Output!$T5,Species!AI5,"")</f>
        <v xml:space="preserve">Herbicide or by hard grazing followed by cultivation </v>
      </c>
      <c r="Q8" s="50" t="str">
        <f>IF(Output!$T5,Species!AJ5,"")</f>
        <v>Reasonable tolerance to pre/post emergence herbicides</v>
      </c>
    </row>
    <row r="9" spans="1:17" ht="44.5" thickTop="1" thickBot="1" x14ac:dyDescent="0.4">
      <c r="A9" s="61" t="s">
        <v>116</v>
      </c>
      <c r="B9" s="2" t="s">
        <v>48</v>
      </c>
      <c r="C9" s="96" t="str">
        <f>IF(B9="Yes","Wait 2 weeks after herbicide before sowing understorey - check labels!","")</f>
        <v/>
      </c>
      <c r="D9" s="51" t="str">
        <f>IF(AND(Output!T6,$B$8="75cm"),Output!A6,"")</f>
        <v>Tall fescue</v>
      </c>
      <c r="E9" s="101" t="str">
        <f>IF(Output!$T6,Species!AA6,"")</f>
        <v>4-6</v>
      </c>
      <c r="F9" s="101" t="str">
        <f>IF(AND(Output!$T6,$B$7="Drill"),Species!AB6," ")</f>
        <v>10-15</v>
      </c>
      <c r="G9" s="101" t="str">
        <f>IF(AND(Output!$T6,$B$7="Broadcast"),Species!AC6," ")</f>
        <v xml:space="preserve"> </v>
      </c>
      <c r="H9" s="101">
        <f>IF(Output!$T6,Species!R6," ")</f>
        <v>0.9</v>
      </c>
      <c r="I9" s="102" t="str">
        <f>IF(Output!$T6,Species!AE6," ")</f>
        <v>£</v>
      </c>
      <c r="J9" s="103">
        <f>IF(Output!$T6,Species!H6," ")</f>
        <v>4</v>
      </c>
      <c r="K9" s="103">
        <f>IF(Output!$T6,Species!AG6," ")</f>
        <v>5</v>
      </c>
      <c r="L9" s="103">
        <f>IF(Output!$T6,Species!J6," ")</f>
        <v>3</v>
      </c>
      <c r="M9" s="103">
        <f>IF(Output!$T6,Species!L6," ")</f>
        <v>5</v>
      </c>
      <c r="N9" s="104" t="str">
        <f>IF(Output!$T6,Species!AF6," ")</f>
        <v>££</v>
      </c>
      <c r="O9" s="32" t="str">
        <f>IF(Output!$T6,Species!AH6,"")</f>
        <v>Typically 0% maize yield impact</v>
      </c>
      <c r="P9" s="32" t="str">
        <f>IF(Output!$T6,Species!AI6,"")</f>
        <v>Slower to kill chemically, follow by cultivation</v>
      </c>
      <c r="Q9" s="52" t="str">
        <f>IF(Output!$T6,Species!AJ6,"")</f>
        <v>Best for early sowing. Lowest maize yield impact. Reasonable tolerance to pre/post emergence herbicides.</v>
      </c>
    </row>
    <row r="10" spans="1:17" ht="44.5" thickTop="1" thickBot="1" x14ac:dyDescent="0.4">
      <c r="A10" s="97"/>
      <c r="B10" s="98"/>
      <c r="C10" s="96"/>
      <c r="D10" s="49" t="str">
        <f>IF(AND(Output!T7,$B$8="75cm"),Output!A7,"")</f>
        <v>White clover</v>
      </c>
      <c r="E10" s="100" t="str">
        <f>IF(Output!$T7,Species!AA7,"")</f>
        <v>4-6</v>
      </c>
      <c r="F10" s="100" t="str">
        <f>IF(AND(Output!$T7,$B$7="Drill"),Species!AB7," ")</f>
        <v>3-5</v>
      </c>
      <c r="G10" s="100" t="str">
        <f>IF(AND(Output!$T7,$B$7="Broadcast"),Species!AC7," ")</f>
        <v xml:space="preserve"> </v>
      </c>
      <c r="H10" s="100">
        <f>IF(Output!$T7,Species!R7," ")</f>
        <v>0.9</v>
      </c>
      <c r="I10" s="105" t="str">
        <f>IF(Output!$T7,Species!AE7," ")</f>
        <v>£</v>
      </c>
      <c r="J10" s="106">
        <f>IF(Output!$T7,Species!H7," ")</f>
        <v>3</v>
      </c>
      <c r="K10" s="106">
        <f>IF(Output!$T7,Species!AG7," ")</f>
        <v>3</v>
      </c>
      <c r="L10" s="106">
        <f>IF(Output!$T7,Species!J7," ")</f>
        <v>3</v>
      </c>
      <c r="M10" s="106">
        <f>IF(Output!$T7,Species!L7," ")</f>
        <v>3</v>
      </c>
      <c r="N10" s="107" t="str">
        <f>IF(Output!$T7,Species!AF7," ")</f>
        <v>££</v>
      </c>
      <c r="O10" s="31" t="str">
        <f>IF(Output!$T7,Species!AH7,"")</f>
        <v>Typically 0% maize yield impact</v>
      </c>
      <c r="P10" s="31" t="str">
        <f>IF(Output!$T7,Species!AI7,"")</f>
        <v>Easy to destroy with herbicide or shallow tillage.</v>
      </c>
      <c r="Q10" s="50" t="str">
        <f>IF(Output!$T7,Species!AJ7,"")</f>
        <v>Residual N. Best grown/grazed with grasses to capture nutrients and minimise bloat risk in livestock.</v>
      </c>
    </row>
    <row r="11" spans="1:17" ht="59" thickTop="1" thickBot="1" x14ac:dyDescent="0.4">
      <c r="A11" s="9" t="s">
        <v>21</v>
      </c>
      <c r="B11" s="10" t="s">
        <v>57</v>
      </c>
      <c r="C11" s="41"/>
      <c r="D11" s="51" t="str">
        <f>IF(AND(Output!T8,$B$8="75cm"),Output!A8,"")</f>
        <v>Red clover</v>
      </c>
      <c r="E11" s="101" t="str">
        <f>IF(Output!$T8,Species!AA8,"")</f>
        <v>4-6</v>
      </c>
      <c r="F11" s="101" t="str">
        <f>IF(AND(Output!$T8,$B$7="Drill"),Species!AB8," ")</f>
        <v>6-10</v>
      </c>
      <c r="G11" s="101" t="str">
        <f>IF(AND(Output!$T8,$B$7="Broadcast"),Species!AC8," ")</f>
        <v xml:space="preserve"> </v>
      </c>
      <c r="H11" s="101">
        <f>IF(Output!$T8,Species!R8," ")</f>
        <v>0.9</v>
      </c>
      <c r="I11" s="102" t="str">
        <f>IF(Output!$T8,Species!AE8," ")</f>
        <v>££</v>
      </c>
      <c r="J11" s="103">
        <f>IF(Output!$T8,Species!H8," ")</f>
        <v>4</v>
      </c>
      <c r="K11" s="103">
        <f>IF(Output!$T8,Species!AG8," ")</f>
        <v>3</v>
      </c>
      <c r="L11" s="103">
        <f>IF(Output!$T8,Species!J8," ")</f>
        <v>4</v>
      </c>
      <c r="M11" s="103">
        <f>IF(Output!$T8,Species!L8," ")</f>
        <v>3</v>
      </c>
      <c r="N11" s="104" t="str">
        <f>IF(Output!$T8,Species!AF8," ")</f>
        <v>££</v>
      </c>
      <c r="O11" s="32" t="str">
        <f>IF(Output!$T8,Species!AH8,"")</f>
        <v>Typically 0% maize yield impact</v>
      </c>
      <c r="P11" s="32" t="str">
        <f>IF(Output!$T8,Species!AI8,"")</f>
        <v xml:space="preserve">Herbicide or by hard grazing followed by cultivation </v>
      </c>
      <c r="Q11" s="52" t="str">
        <f>IF(Output!$T8,Species!AJ8,"")</f>
        <v>Soil health benefit. Can be sown in mixture with chicory and plantain. Residual N. High forage yield. Best grown/grazed with grasses to capture nutrients and minimise bloat risk in livestock.</v>
      </c>
    </row>
    <row r="12" spans="1:17" ht="44.5" thickTop="1" thickBot="1" x14ac:dyDescent="0.4">
      <c r="A12" s="62" t="s">
        <v>101</v>
      </c>
      <c r="B12" s="3" t="s">
        <v>105</v>
      </c>
      <c r="C12" s="130" t="str">
        <f>IF(B13="Yes","Include high N capture species if using legumes","")</f>
        <v/>
      </c>
      <c r="D12" s="49" t="str">
        <f>IF(AND(Output!T9,$B$8="75cm"),Output!A9,"")</f>
        <v>Climbing beans</v>
      </c>
      <c r="E12" s="100" t="str">
        <f>IF(Output!$T9,Species!AA9,"")</f>
        <v>0</v>
      </c>
      <c r="F12" s="100" t="str">
        <f>IF(AND(Output!$T9,$B$7="Drill"),Species!AB9," ")</f>
        <v>50-80</v>
      </c>
      <c r="G12" s="100" t="str">
        <f>IF(AND(Output!$T9,$B$7="Broadcast"),Species!AC9," ")</f>
        <v xml:space="preserve"> </v>
      </c>
      <c r="H12" s="100">
        <f>IF(Output!$T9,Species!R9," ")</f>
        <v>4</v>
      </c>
      <c r="I12" s="105" t="str">
        <f>IF(Output!$T9,Species!AE9," ")</f>
        <v>££</v>
      </c>
      <c r="J12" s="106">
        <f>IF(Output!$T9,Species!H9," ")</f>
        <v>3</v>
      </c>
      <c r="K12" s="106">
        <f>IF(Output!$T9,Species!AG9," ")</f>
        <v>3</v>
      </c>
      <c r="L12" s="106">
        <f>IF(Output!$T9,Species!J9," ")</f>
        <v>2</v>
      </c>
      <c r="M12" s="106">
        <f>IF(Output!$T9,Species!L9," ")</f>
        <v>0</v>
      </c>
      <c r="N12" s="107">
        <f>IF(Output!$T9,Species!AF9," ")</f>
        <v>0</v>
      </c>
      <c r="O12" s="31" t="str">
        <f>IF(Output!$T9,Species!AH9,"")</f>
        <v>Cut as bicrop, risk of maize yield reduction from competition but higher total forage</v>
      </c>
      <c r="P12" s="31" t="str">
        <f>IF(Output!$T9,Species!AI9,"")</f>
        <v>Removed with maize harvest</v>
      </c>
      <c r="Q12" s="50" t="str">
        <f>IF(Output!$T9,Species!AJ9,"")</f>
        <v>Potential for higher total forage with higher CP and soil N</v>
      </c>
    </row>
    <row r="13" spans="1:17" ht="30" thickTop="1" thickBot="1" x14ac:dyDescent="0.4">
      <c r="A13" s="63" t="s">
        <v>7</v>
      </c>
      <c r="B13" s="3" t="s">
        <v>105</v>
      </c>
      <c r="C13" s="130"/>
      <c r="D13" s="51" t="str">
        <f>IF(AND(Output!T10,$B$8="75cm"),Output!A10,"")</f>
        <v>Field beans</v>
      </c>
      <c r="E13" s="101" t="str">
        <f>IF(Output!$T10,Species!AA10,"")</f>
        <v>0</v>
      </c>
      <c r="F13" s="101" t="str">
        <f>IF(AND(Output!$T10,$B$7="Drill"),Species!AB10," ")</f>
        <v>80-150</v>
      </c>
      <c r="G13" s="101" t="str">
        <f>IF(AND(Output!$T10,$B$7="Broadcast"),Species!AC10," ")</f>
        <v xml:space="preserve"> </v>
      </c>
      <c r="H13" s="101">
        <f>IF(Output!$T10,Species!R10," ")</f>
        <v>5</v>
      </c>
      <c r="I13" s="102" t="str">
        <f>IF(Output!$T10,Species!AE10," ")</f>
        <v>£</v>
      </c>
      <c r="J13" s="103">
        <f>IF(Output!$T10,Species!H10," ")</f>
        <v>3</v>
      </c>
      <c r="K13" s="103">
        <f>IF(Output!$T10,Species!AG10," ")</f>
        <v>2</v>
      </c>
      <c r="L13" s="103">
        <f>IF(Output!$T10,Species!J10," ")</f>
        <v>2</v>
      </c>
      <c r="M13" s="103">
        <f>IF(Output!$T10,Species!L10," ")</f>
        <v>2</v>
      </c>
      <c r="N13" s="104">
        <f>IF(Output!$T10,Species!AF10," ")</f>
        <v>0</v>
      </c>
      <c r="O13" s="32" t="str">
        <f>IF(Output!$T10,Species!AH10,"")</f>
        <v>Can be cut as bicrop, risk of maize yield reduction</v>
      </c>
      <c r="P13" s="32" t="str">
        <f>IF(Output!$T10,Species!AI10,"")</f>
        <v>Winter/frost kill, top high stubble, cultivate</v>
      </c>
      <c r="Q13" s="52" t="str">
        <f>IF(Output!$T10,Species!AJ10,"")</f>
        <v>Residual N</v>
      </c>
    </row>
    <row r="14" spans="1:17" ht="44.5" thickTop="1" thickBot="1" x14ac:dyDescent="0.4">
      <c r="A14" s="62" t="s">
        <v>8</v>
      </c>
      <c r="B14" s="3" t="s">
        <v>105</v>
      </c>
      <c r="D14" s="49" t="str">
        <f>IF(AND(Output!T11,$B$8="75cm"),Output!A11,"")</f>
        <v>Balansa clover</v>
      </c>
      <c r="E14" s="100" t="str">
        <f>IF(Output!$T11,Species!AA11,"")</f>
        <v>5-8</v>
      </c>
      <c r="F14" s="100" t="str">
        <f>IF(AND(Output!$T11,$B$7="Drill"),Species!AB11," ")</f>
        <v>3-5</v>
      </c>
      <c r="G14" s="100" t="str">
        <f>IF(AND(Output!$T11,$B$7="Broadcast"),Species!AC11," ")</f>
        <v xml:space="preserve"> </v>
      </c>
      <c r="H14" s="100">
        <f>IF(Output!$T11,Species!R11," ")</f>
        <v>0.9</v>
      </c>
      <c r="I14" s="105" t="str">
        <f>IF(Output!$T11,Species!AE11," ")</f>
        <v>££</v>
      </c>
      <c r="J14" s="106">
        <f>IF(Output!$T11,Species!H11," ")</f>
        <v>3</v>
      </c>
      <c r="K14" s="106">
        <f>IF(Output!$T11,Species!AG11," ")</f>
        <v>3</v>
      </c>
      <c r="L14" s="106">
        <f>IF(Output!$T11,Species!J11," ")</f>
        <v>4</v>
      </c>
      <c r="M14" s="106">
        <f>IF(Output!$T11,Species!L11," ")</f>
        <v>3</v>
      </c>
      <c r="N14" s="107" t="str">
        <f>IF(Output!$T11,Species!AF11," ")</f>
        <v>££</v>
      </c>
      <c r="O14" s="31" t="str">
        <f>IF(Output!$T11,Species!AH11,"")</f>
        <v>Typically 0% maize yield impact</v>
      </c>
      <c r="P14" s="31" t="str">
        <f>IF(Output!$T11,Species!AI11,"")</f>
        <v>Winter/frost kill</v>
      </c>
      <c r="Q14" s="50" t="str">
        <f>IF(Output!$T11,Species!AJ11,"")</f>
        <v>Residual N. Best grown/grazed with grasses to capture nutrients and minimise bloat risk in livestock.</v>
      </c>
    </row>
    <row r="15" spans="1:17" ht="44.5" thickTop="1" thickBot="1" x14ac:dyDescent="0.4">
      <c r="A15" s="63" t="s">
        <v>18</v>
      </c>
      <c r="B15" s="3" t="s">
        <v>105</v>
      </c>
      <c r="D15" s="51" t="str">
        <f>IF(AND(Output!T12,$B$8="75cm"),Output!A12,"")</f>
        <v>Berseem clover</v>
      </c>
      <c r="E15" s="101" t="str">
        <f>IF(Output!$T12,Species!AA12,"")</f>
        <v>6-8</v>
      </c>
      <c r="F15" s="101" t="str">
        <f>IF(AND(Output!$T12,$B$7="Drill"),Species!AB12," ")</f>
        <v>8-12</v>
      </c>
      <c r="G15" s="101" t="str">
        <f>IF(AND(Output!$T12,$B$7="Broadcast"),Species!AC12," ")</f>
        <v xml:space="preserve"> </v>
      </c>
      <c r="H15" s="101">
        <f>IF(Output!$T12,Species!R12," ")</f>
        <v>0.9</v>
      </c>
      <c r="I15" s="102" t="str">
        <f>IF(Output!$T12,Species!AE12," ")</f>
        <v>££</v>
      </c>
      <c r="J15" s="103">
        <f>IF(Output!$T12,Species!H12," ")</f>
        <v>3</v>
      </c>
      <c r="K15" s="103">
        <f>IF(Output!$T12,Species!AG12," ")</f>
        <v>2</v>
      </c>
      <c r="L15" s="103">
        <f>IF(Output!$T12,Species!J12," ")</f>
        <v>4</v>
      </c>
      <c r="M15" s="103">
        <f>IF(Output!$T12,Species!L12," ")</f>
        <v>3</v>
      </c>
      <c r="N15" s="104" t="str">
        <f>IF(Output!$T12,Species!AF12," ")</f>
        <v xml:space="preserve">£ </v>
      </c>
      <c r="O15" s="32" t="str">
        <f>IF(Output!$T12,Species!AH12,"")</f>
        <v>Typically 0-2% maize yield impact</v>
      </c>
      <c r="P15" s="32" t="str">
        <f>IF(Output!$T12,Species!AI12,"")</f>
        <v>Winter/frost kill</v>
      </c>
      <c r="Q15" s="52" t="str">
        <f>IF(Output!$T12,Species!AJ12,"")</f>
        <v>Residual N. Best grown/grazed with grasses to capture nutrients and minimise bloat risk in livestock.</v>
      </c>
    </row>
    <row r="16" spans="1:17" ht="44.5" thickTop="1" thickBot="1" x14ac:dyDescent="0.4">
      <c r="A16" s="62" t="s">
        <v>19</v>
      </c>
      <c r="B16" s="3" t="s">
        <v>105</v>
      </c>
      <c r="C16" s="11"/>
      <c r="D16" s="49" t="str">
        <f>IF(AND(Output!T13,$B$8="75cm"),Output!A13,"")</f>
        <v>Crimson clover</v>
      </c>
      <c r="E16" s="100" t="str">
        <f>IF(Output!$T13,Species!AA13,"")</f>
        <v>5-7</v>
      </c>
      <c r="F16" s="100" t="str">
        <f>IF(AND(Output!$T13,$B$7="Drill"),Species!AB13," ")</f>
        <v>8-12</v>
      </c>
      <c r="G16" s="100" t="str">
        <f>IF(AND(Output!$T13,$B$7="Broadcast"),Species!AC13," ")</f>
        <v xml:space="preserve"> </v>
      </c>
      <c r="H16" s="100">
        <f>IF(Output!$T13,Species!R13," ")</f>
        <v>0.9</v>
      </c>
      <c r="I16" s="105" t="str">
        <f>IF(Output!$T13,Species!AE13," ")</f>
        <v>££</v>
      </c>
      <c r="J16" s="106">
        <f>IF(Output!$T13,Species!H13," ")</f>
        <v>3</v>
      </c>
      <c r="K16" s="106">
        <f>IF(Output!$T13,Species!AG13," ")</f>
        <v>3</v>
      </c>
      <c r="L16" s="106">
        <f>IF(Output!$T13,Species!J13," ")</f>
        <v>4</v>
      </c>
      <c r="M16" s="106">
        <f>IF(Output!$T13,Species!L13," ")</f>
        <v>3</v>
      </c>
      <c r="N16" s="107">
        <f>IF(Output!$T13,Species!AF13," ")</f>
        <v>0</v>
      </c>
      <c r="O16" s="31" t="str">
        <f>IF(Output!$T13,Species!AH13,"")</f>
        <v>Typically 0% maize yield impact</v>
      </c>
      <c r="P16" s="31" t="str">
        <f>IF(Output!$T13,Species!AI13,"")</f>
        <v>Winter/frost kill</v>
      </c>
      <c r="Q16" s="50" t="str">
        <f>IF(Output!$T13,Species!AJ13,"")</f>
        <v>Faster autumn growth than white clover. Residual N. Best grown/grazed with grasses to capture nutrients and minimise bloat risk in livestock.</v>
      </c>
    </row>
    <row r="17" spans="1:17" ht="30" thickTop="1" thickBot="1" x14ac:dyDescent="0.4">
      <c r="A17" s="63" t="s">
        <v>16</v>
      </c>
      <c r="B17" s="3" t="s">
        <v>105</v>
      </c>
      <c r="D17" s="51" t="str">
        <f>IF(AND(Output!T14,$B$8="75cm"),Output!A14,"")</f>
        <v>Chicory</v>
      </c>
      <c r="E17" s="101" t="str">
        <f>IF(Output!$T14,Species!AA14,"")</f>
        <v>3-4</v>
      </c>
      <c r="F17" s="101" t="str">
        <f>IF(AND(Output!$T14,$B$7="Drill"),Species!AB14," ")</f>
        <v>2-4</v>
      </c>
      <c r="G17" s="101" t="str">
        <f>IF(AND(Output!$T14,$B$7="Broadcast"),Species!AC14," ")</f>
        <v xml:space="preserve"> </v>
      </c>
      <c r="H17" s="101">
        <f>IF(Output!$T14,Species!R14," ")</f>
        <v>0.9</v>
      </c>
      <c r="I17" s="102" t="str">
        <f>IF(Output!$T14,Species!AE14," ")</f>
        <v>££</v>
      </c>
      <c r="J17" s="103">
        <f>IF(Output!$T14,Species!H14," ")</f>
        <v>5</v>
      </c>
      <c r="K17" s="103">
        <f>IF(Output!$T14,Species!AG14," ")</f>
        <v>3</v>
      </c>
      <c r="L17" s="103">
        <f>IF(Output!$T14,Species!J14," ")</f>
        <v>3</v>
      </c>
      <c r="M17" s="103">
        <f>IF(Output!$T14,Species!L14," ")</f>
        <v>3</v>
      </c>
      <c r="N17" s="104" t="str">
        <f>IF(Output!$T14,Species!AF14," ")</f>
        <v>££</v>
      </c>
      <c r="O17" s="32" t="str">
        <f>IF(Output!$T14,Species!AH14,"")</f>
        <v>Typically 0% maize yield impact</v>
      </c>
      <c r="P17" s="32" t="str">
        <f>IF(Output!$T14,Species!AI14,"")</f>
        <v xml:space="preserve">Herbicide or by hard grazing followed by cultivation </v>
      </c>
      <c r="Q17" s="52" t="str">
        <f>IF(Output!$T14,Species!AJ14,"")</f>
        <v>Slow initial growth, better weed suppression if in mixture with plantain and red clover</v>
      </c>
    </row>
    <row r="18" spans="1:17" ht="30" thickTop="1" thickBot="1" x14ac:dyDescent="0.4">
      <c r="A18" s="62" t="s">
        <v>9</v>
      </c>
      <c r="B18" s="3" t="s">
        <v>105</v>
      </c>
      <c r="D18" s="49" t="str">
        <f>IF(AND(Output!T15,$B$8="75cm"),Output!A15,"")</f>
        <v>Ribwort plantain</v>
      </c>
      <c r="E18" s="100" t="str">
        <f>IF(Output!$T15,Species!AA15,"")</f>
        <v>3-4</v>
      </c>
      <c r="F18" s="100" t="str">
        <f>IF(AND(Output!$T15,$B$7="Drill"),Species!AB15," ")</f>
        <v>2-4</v>
      </c>
      <c r="G18" s="100" t="str">
        <f>IF(AND(Output!$T15,$B$7="Broadcast"),Species!AC15," ")</f>
        <v xml:space="preserve"> </v>
      </c>
      <c r="H18" s="100">
        <f>IF(Output!$T15,Species!R15," ")</f>
        <v>0.9</v>
      </c>
      <c r="I18" s="105" t="str">
        <f>IF(Output!$T15,Species!AE15," ")</f>
        <v>££</v>
      </c>
      <c r="J18" s="106">
        <f>IF(Output!$T15,Species!H15," ")</f>
        <v>5</v>
      </c>
      <c r="K18" s="106">
        <f>IF(Output!$T15,Species!AG15," ")</f>
        <v>3</v>
      </c>
      <c r="L18" s="106">
        <f>IF(Output!$T15,Species!J15," ")</f>
        <v>3</v>
      </c>
      <c r="M18" s="106">
        <f>IF(Output!$T15,Species!L15," ")</f>
        <v>4</v>
      </c>
      <c r="N18" s="107" t="str">
        <f>IF(Output!$T15,Species!AF15," ")</f>
        <v>££</v>
      </c>
      <c r="O18" s="33" t="str">
        <f>IF(Output!$T15,Species!AH15,"")</f>
        <v>Typically 0-2% maize yield impact</v>
      </c>
      <c r="P18" s="31" t="str">
        <f>IF(Output!$T15,Species!AI15,"")</f>
        <v xml:space="preserve">Herbicide or by hard grazing followed by cultivation </v>
      </c>
      <c r="Q18" s="50" t="str">
        <f>IF(Output!$T15,Species!AJ15,"")</f>
        <v>Relatively slow initial growth. Works well in mixture with chicory and red clover</v>
      </c>
    </row>
    <row r="19" spans="1:17" ht="16.5" thickTop="1" thickBot="1" x14ac:dyDescent="0.4">
      <c r="A19" s="66" t="s">
        <v>43</v>
      </c>
      <c r="B19" s="3" t="s">
        <v>105</v>
      </c>
      <c r="D19" s="51" t="str">
        <f>IF(AND(Output!T16,$B$8="75cm"),Output!A16,"")</f>
        <v>Vetch</v>
      </c>
      <c r="E19" s="101" t="str">
        <f>IF(Output!$T16,Species!AA16,"")</f>
        <v>1-3</v>
      </c>
      <c r="F19" s="101" t="str">
        <f>IF(AND(Output!$T16,$B$7="Drill"),Species!AB16," ")</f>
        <v>15-25</v>
      </c>
      <c r="G19" s="101" t="str">
        <f>IF(AND(Output!$T16,$B$7="Broadcast"),Species!AC16," ")</f>
        <v xml:space="preserve"> </v>
      </c>
      <c r="H19" s="101">
        <f>IF(Output!$T16,Species!R16," ")</f>
        <v>3</v>
      </c>
      <c r="I19" s="101" t="str">
        <f>IF(Output!$T16,Species!AE16," ")</f>
        <v>££</v>
      </c>
      <c r="J19" s="101">
        <f>IF(Output!$T16,Species!H16," ")</f>
        <v>3</v>
      </c>
      <c r="K19" s="101">
        <f>IF(Output!$T16,Species!AG16," ")</f>
        <v>3</v>
      </c>
      <c r="L19" s="101">
        <f>IF(Output!$T16,Species!J16," ")</f>
        <v>5</v>
      </c>
      <c r="M19" s="101">
        <f>IF(Output!$T16,Species!L16," ")</f>
        <v>2</v>
      </c>
      <c r="N19" s="101" t="str">
        <f>IF(Output!$T16,Species!AF16," ")</f>
        <v>££</v>
      </c>
      <c r="O19" s="38" t="str">
        <f>IF(Output!$T16,Species!AH16,"")</f>
        <v>Typically 0-3% maize yield impact</v>
      </c>
      <c r="P19" s="32" t="str">
        <f>IF(Output!$T16,Species!AI16,"")</f>
        <v>Winter/frost kill or herbicide</v>
      </c>
      <c r="Q19" s="52" t="str">
        <f>IF(Output!$T16,Species!AJ16,"")</f>
        <v>Residual N. Works best in a mixture</v>
      </c>
    </row>
    <row r="20" spans="1:17" ht="75" customHeight="1" thickTop="1" thickBot="1" x14ac:dyDescent="0.4">
      <c r="A20" s="62" t="s">
        <v>17</v>
      </c>
      <c r="B20" s="3" t="s">
        <v>105</v>
      </c>
      <c r="D20" s="49" t="str">
        <f>IF(AND(Output!T17,$B$8="75cm"),Output!A17,"")</f>
        <v>Rye</v>
      </c>
      <c r="E20" s="100" t="str">
        <f>IF(Output!$T17,Species!AA17,"")</f>
        <v>6-8</v>
      </c>
      <c r="F20" s="100" t="str">
        <f>IF(AND(Output!$T17,$B$7="Drill"),Species!AB17," ")</f>
        <v>30-75</v>
      </c>
      <c r="G20" s="100" t="str">
        <f>IF(AND(Output!$T17,$B$7="Broadcast"),Species!AC17," ")</f>
        <v xml:space="preserve"> </v>
      </c>
      <c r="H20" s="100">
        <f>IF(Output!$T17,Species!R17," ")</f>
        <v>4</v>
      </c>
      <c r="I20" s="100" t="str">
        <f>IF(Output!$T17,Species!AE17," ")</f>
        <v>£</v>
      </c>
      <c r="J20" s="100">
        <f>IF(Output!$T17,Species!H17," ")</f>
        <v>5</v>
      </c>
      <c r="K20" s="100">
        <f>IF(Output!$T17,Species!AG17," ")</f>
        <v>3</v>
      </c>
      <c r="L20" s="100">
        <f>IF(Output!$T17,Species!J17," ")</f>
        <v>5</v>
      </c>
      <c r="M20" s="100">
        <f>IF(Output!$T17,Species!L17," ")</f>
        <v>4</v>
      </c>
      <c r="N20" s="100" t="str">
        <f>IF(Output!$T17,Species!AF17," ")</f>
        <v>££</v>
      </c>
      <c r="O20" s="69" t="str">
        <f>IF(Output!$T17,Species!AH17,"")</f>
        <v>Can reduce yield if established early or in dry conditions (competes for moisture). Dense ground cover can slow harvest.Typically 0-5% maize yield impact</v>
      </c>
      <c r="P20" s="31" t="str">
        <f>IF(Output!$T17,Species!AI17,"")</f>
        <v xml:space="preserve">Herbicide or by hard grazing followed by cultivation </v>
      </c>
      <c r="Q20" s="50" t="str">
        <f>IF(Output!$T17,Species!AJ17,"")</f>
        <v>Soil benefits. Works best when sown later (6–8 leaf). Excellent for bi-crop silage or early spring grazing. Can compete with maize in dry conditions</v>
      </c>
    </row>
    <row r="21" spans="1:17" ht="44.5" thickTop="1" thickBot="1" x14ac:dyDescent="0.4">
      <c r="A21" s="63" t="s">
        <v>10</v>
      </c>
      <c r="B21" s="3" t="s">
        <v>105</v>
      </c>
      <c r="D21" s="51" t="str">
        <f>IF(AND(Output!T18,$B$8="75cm"),Output!A18,"")</f>
        <v xml:space="preserve">Oats </v>
      </c>
      <c r="E21" s="101" t="str">
        <f>IF(Output!$T18,Species!AA18,"")</f>
        <v>3-8</v>
      </c>
      <c r="F21" s="101" t="str">
        <f>IF(AND(Output!$T18,$B$7="Drill"),Species!AB18," ")</f>
        <v>40-60</v>
      </c>
      <c r="G21" s="101" t="str">
        <f>IF(AND(Output!$T18,$B$7="Broadcast"),Species!AC18," ")</f>
        <v xml:space="preserve"> </v>
      </c>
      <c r="H21" s="101">
        <f>IF(Output!$T18,Species!R18," ")</f>
        <v>4</v>
      </c>
      <c r="I21" s="101" t="str">
        <f>IF(Output!$T18,Species!AE18," ")</f>
        <v>£</v>
      </c>
      <c r="J21" s="101">
        <f>IF(Output!$T18,Species!H18," ")</f>
        <v>4</v>
      </c>
      <c r="K21" s="101">
        <f>IF(Output!$T18,Species!AG18," ")</f>
        <v>3</v>
      </c>
      <c r="L21" s="101">
        <f>IF(Output!$T18,Species!J18," ")</f>
        <v>4</v>
      </c>
      <c r="M21" s="101">
        <f>IF(Output!$T18,Species!L18," ")</f>
        <v>3</v>
      </c>
      <c r="N21" s="101" t="str">
        <f>IF(Output!$T18,Species!AF18," ")</f>
        <v>££</v>
      </c>
      <c r="O21" s="38" t="str">
        <f>IF(Output!$T18,Species!AH18,"")</f>
        <v>Typically 0-5% maize yield or harvest impact</v>
      </c>
      <c r="P21" s="32" t="str">
        <f>IF(Output!$T18,Species!AI18,"")</f>
        <v xml:space="preserve">Winter die-back or herbicide or by hard grazing followed by cultivation </v>
      </c>
      <c r="Q21" s="52" t="str">
        <f>IF(Output!$T18,Species!AJ18,"")</f>
        <v>Slow initial growth, good for later drilling</v>
      </c>
    </row>
    <row r="22" spans="1:17" ht="30" thickTop="1" thickBot="1" x14ac:dyDescent="0.4">
      <c r="A22" s="62" t="s">
        <v>11</v>
      </c>
      <c r="B22" s="3" t="s">
        <v>105</v>
      </c>
      <c r="D22" s="49" t="str">
        <f>IF(AND(Output!T19,$B$8="75cm"),Output!A19,"")</f>
        <v>Barley</v>
      </c>
      <c r="E22" s="100" t="str">
        <f>IF(Output!$T19,Species!AA19,"")</f>
        <v>4-6</v>
      </c>
      <c r="F22" s="100" t="str">
        <f>IF(AND(Output!$T19,$B$7="Drill"),Species!AB19," ")</f>
        <v>60-80</v>
      </c>
      <c r="G22" s="100" t="str">
        <f>IF(AND(Output!$T19,$B$7="Broadcast"),Species!AC19," ")</f>
        <v xml:space="preserve"> </v>
      </c>
      <c r="H22" s="100">
        <f>IF(Output!$T19,Species!R19," ")</f>
        <v>4</v>
      </c>
      <c r="I22" s="100" t="str">
        <f>IF(Output!$T19,Species!AE19," ")</f>
        <v>£</v>
      </c>
      <c r="J22" s="100">
        <f>IF(Output!$T19,Species!H19," ")</f>
        <v>4</v>
      </c>
      <c r="K22" s="100">
        <f>IF(Output!$T19,Species!AG19," ")</f>
        <v>3</v>
      </c>
      <c r="L22" s="100">
        <f>IF(Output!$T19,Species!J19," ")</f>
        <v>3</v>
      </c>
      <c r="M22" s="100">
        <f>IF(Output!$T19,Species!L19," ")</f>
        <v>3</v>
      </c>
      <c r="N22" s="100" t="str">
        <f>IF(Output!$T19,Species!AF19," ")</f>
        <v>££</v>
      </c>
      <c r="O22" s="33" t="str">
        <f>IF(Output!$T19,Species!AH19,"")</f>
        <v>Typically 0-5% maize yield impact</v>
      </c>
      <c r="P22" s="31" t="str">
        <f>IF(Output!$T19,Species!AI19,"")</f>
        <v xml:space="preserve">Herbicide or by hard grazing followed by cultivation </v>
      </c>
      <c r="Q22" s="50" t="str">
        <f>IF(Output!$T19,Species!AJ19,"")</f>
        <v>Less aggressive than rye, can struggle in dense shade</v>
      </c>
    </row>
    <row r="23" spans="1:17" ht="30" thickTop="1" thickBot="1" x14ac:dyDescent="0.4">
      <c r="A23" s="64" t="s">
        <v>12</v>
      </c>
      <c r="B23" s="3" t="s">
        <v>105</v>
      </c>
      <c r="D23" s="51" t="str">
        <f>IF(AND(Output!T20,$B$8="75cm"),Output!A20,"")</f>
        <v>Triticale</v>
      </c>
      <c r="E23" s="101" t="str">
        <f>IF(Output!$T20,Species!AA20,"")</f>
        <v>3-8</v>
      </c>
      <c r="F23" s="101" t="str">
        <f>IF(AND(Output!$T20,$B$7="Drill"),Species!AB20," ")</f>
        <v>50-80</v>
      </c>
      <c r="G23" s="101" t="str">
        <f>IF(AND(Output!$T20,$B$7="Broadcast"),Species!AC20," ")</f>
        <v xml:space="preserve"> </v>
      </c>
      <c r="H23" s="101">
        <f>IF(Output!$T20,Species!R20," ")</f>
        <v>4</v>
      </c>
      <c r="I23" s="101" t="str">
        <f>IF(Output!$T20,Species!AE20," ")</f>
        <v>£</v>
      </c>
      <c r="J23" s="101">
        <f>IF(Output!$T20,Species!H20," ")</f>
        <v>5</v>
      </c>
      <c r="K23" s="101">
        <f>IF(Output!$T20,Species!AG20," ")</f>
        <v>3</v>
      </c>
      <c r="L23" s="101">
        <f>IF(Output!$T20,Species!J20," ")</f>
        <v>5</v>
      </c>
      <c r="M23" s="101">
        <f>IF(Output!$T20,Species!L20," ")</f>
        <v>4</v>
      </c>
      <c r="N23" s="101" t="str">
        <f>IF(Output!$T20,Species!AF20," ")</f>
        <v>££</v>
      </c>
      <c r="O23" s="38" t="str">
        <f>IF(Output!$T20,Species!AH20,"")</f>
        <v>Typically 0-5% maize yield impact</v>
      </c>
      <c r="P23" s="32" t="str">
        <f>IF(Output!$T20,Species!AI20,"")</f>
        <v xml:space="preserve">Herbicide or by hard grazing followed by cultivation </v>
      </c>
      <c r="Q23" s="52" t="str">
        <f>IF(Output!$T20,Species!AJ20,"")</f>
        <v>Slow initial growth. Exccellent for bi-crop and spring grazing, good nutrient capture</v>
      </c>
    </row>
    <row r="24" spans="1:17" ht="29.5" thickBot="1" x14ac:dyDescent="0.4">
      <c r="D24" s="59" t="str">
        <f>IF(AND(Output!T21,$B$8="75cm"),Output!A21,"")</f>
        <v>Herb/legume/grass mix</v>
      </c>
      <c r="E24" s="108" t="str">
        <f>IF(Output!$T21,Species!AA21,"")</f>
        <v>3-4</v>
      </c>
      <c r="F24" s="108" t="str">
        <f>IF(AND(Output!$T21,$B$7="Drill"),Species!AB21," ")</f>
        <v>12-20</v>
      </c>
      <c r="G24" s="108" t="str">
        <f>IF(AND(Output!$T21,$B$7="Broadcast"),Species!AC21," ")</f>
        <v xml:space="preserve"> </v>
      </c>
      <c r="H24" s="108">
        <f>IF(Output!$T21,Species!R21," ")</f>
        <v>0.9</v>
      </c>
      <c r="I24" s="108" t="str">
        <f>IF(Output!$T21,Species!AE21," ")</f>
        <v>££</v>
      </c>
      <c r="J24" s="108">
        <f>IF(Output!$T21,Species!H21," ")</f>
        <v>5</v>
      </c>
      <c r="K24" s="108">
        <f>IF(Output!$T21,Species!AG21," ")</f>
        <v>3</v>
      </c>
      <c r="L24" s="108">
        <f>IF(Output!$T21,Species!J21," ")</f>
        <v>4</v>
      </c>
      <c r="M24" s="108">
        <f>IF(Output!$T21,Species!L21," ")</f>
        <v>4</v>
      </c>
      <c r="N24" s="108" t="str">
        <f>IF(Output!$T21,Species!AF21," ")</f>
        <v>£££</v>
      </c>
      <c r="O24" s="53" t="str">
        <f>IF(Output!$T21,Species!AH21,"")</f>
        <v>Typically 0% maize yield impact</v>
      </c>
      <c r="P24" s="54" t="str">
        <f>IF(Output!$T21,Species!AI21,"")</f>
        <v xml:space="preserve">Herbicide or by hard grazing followed by cultivation </v>
      </c>
      <c r="Q24" s="55" t="str">
        <f>IF(Output!$T21,Species!AJ21,"")</f>
        <v>Slow initial growth, excellent autumn and spring grazing, highest total benefits</v>
      </c>
    </row>
    <row r="25" spans="1:17" x14ac:dyDescent="0.35">
      <c r="A25" s="17"/>
      <c r="C25" s="11"/>
      <c r="D25" s="12"/>
      <c r="E25" s="13"/>
      <c r="F25" s="13"/>
      <c r="G25" s="13"/>
      <c r="H25" s="13"/>
      <c r="I25" s="13"/>
      <c r="J25" s="13"/>
      <c r="K25" s="13"/>
      <c r="L25" s="13"/>
      <c r="M25" s="13"/>
      <c r="N25" s="13"/>
      <c r="O25" s="14"/>
      <c r="P25" s="15"/>
      <c r="Q25" s="15"/>
    </row>
    <row r="26" spans="1:17" x14ac:dyDescent="0.35">
      <c r="P26" s="16"/>
    </row>
    <row r="32" spans="1:17" x14ac:dyDescent="0.35">
      <c r="C32" s="11"/>
    </row>
    <row r="40" spans="3:3" x14ac:dyDescent="0.35">
      <c r="C40" s="11"/>
    </row>
    <row r="45" spans="3:3" x14ac:dyDescent="0.35">
      <c r="C45" s="11"/>
    </row>
    <row r="50" spans="3:3" x14ac:dyDescent="0.35">
      <c r="C50" s="11"/>
    </row>
    <row r="55" spans="3:3" x14ac:dyDescent="0.35">
      <c r="C55" s="11"/>
    </row>
  </sheetData>
  <sheetProtection algorithmName="SHA-512" hashValue="lxTbZOPEsFxb5WYLGTQbgXVWc+3zWdkryebicVb+ScgMxVfQQhuILpyMBrs5R1mEqtnJ/Hfkffz8Dkf/2eTyZg==" saltValue="PdMQ4q9ajxFIhLDQaUNu4Q==" spinCount="100000" sheet="1" objects="1" scenarios="1"/>
  <mergeCells count="2">
    <mergeCell ref="C12:C13"/>
    <mergeCell ref="C7:C8"/>
  </mergeCells>
  <dataValidations count="7">
    <dataValidation type="list" allowBlank="1" showInputMessage="1" showErrorMessage="1" sqref="B7" xr:uid="{14B0698E-709F-4A72-B0FC-F250485FCBD4}">
      <formula1>"Drill, Broadcast"</formula1>
    </dataValidation>
    <dataValidation type="list" allowBlank="1" showInputMessage="1" showErrorMessage="1" sqref="B6" xr:uid="{0C7D06E7-1657-4B65-8009-EACED1E83839}">
      <formula1>"Yes,No"</formula1>
    </dataValidation>
    <dataValidation type="list" allowBlank="1" showInputMessage="1" showErrorMessage="1" sqref="B5" xr:uid="{EA99C671-BFE1-4152-ABBE-3A8546E9CDE7}">
      <formula1>"5,5.5,5.8,6.0,6.3,6.5,7.0,7.5,8.0"</formula1>
    </dataValidation>
    <dataValidation type="list" allowBlank="1" showInputMessage="1" showErrorMessage="1" sqref="B8" xr:uid="{5046FB94-3F24-4928-982B-12B410A467B8}">
      <formula1>"50cm,75cm"</formula1>
    </dataValidation>
    <dataValidation type="list" allowBlank="1" showInputMessage="1" showErrorMessage="1" sqref="B9:B10" xr:uid="{94CD39D9-B232-4343-8C94-7B8075F71202}">
      <formula1>"Yes, No"</formula1>
    </dataValidation>
    <dataValidation type="list" allowBlank="1" showInputMessage="1" showErrorMessage="1" sqref="B12:B22" xr:uid="{380B6E8C-2702-4B27-AC23-9BA4388BE465}">
      <formula1>"Yes, -"</formula1>
    </dataValidation>
    <dataValidation type="list" allowBlank="1" showInputMessage="1" showErrorMessage="1" sqref="B23" xr:uid="{507E8E94-307F-424D-A9C4-ACEA583E38E8}">
      <formula1>"Yes,-"</formula1>
    </dataValidation>
  </dataValidation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9E775-5924-4E24-841A-34EE159BE31C}">
  <dimension ref="A1:AJ39"/>
  <sheetViews>
    <sheetView zoomScale="90" zoomScaleNormal="90" workbookViewId="0">
      <pane ySplit="1" topLeftCell="A2" activePane="bottomLeft" state="frozen"/>
      <selection pane="bottomLeft" activeCell="X17" sqref="X17"/>
    </sheetView>
  </sheetViews>
  <sheetFormatPr defaultRowHeight="14.5" x14ac:dyDescent="0.35"/>
  <cols>
    <col min="1" max="1" width="17.26953125" customWidth="1"/>
    <col min="2" max="2" width="4.7265625" style="35" customWidth="1"/>
    <col min="3" max="3" width="3.26953125" customWidth="1"/>
    <col min="4" max="4" width="3.1796875" customWidth="1"/>
    <col min="5" max="6" width="3.36328125" customWidth="1"/>
    <col min="7" max="10" width="3.08984375" customWidth="1"/>
    <col min="11" max="11" width="3.6328125" customWidth="1"/>
    <col min="12" max="12" width="3.36328125" customWidth="1"/>
    <col min="13" max="13" width="3.08984375" customWidth="1"/>
    <col min="14" max="15" width="2.90625" customWidth="1"/>
    <col min="16" max="16" width="2.81640625" customWidth="1"/>
    <col min="17" max="17" width="3.81640625" style="19" customWidth="1"/>
    <col min="18" max="18" width="3.90625" style="20" customWidth="1"/>
    <col min="19" max="19" width="3.1796875" customWidth="1"/>
    <col min="20" max="20" width="3.7265625" customWidth="1"/>
    <col min="21" max="21" width="3.1796875" customWidth="1"/>
    <col min="22" max="22" width="3.08984375" customWidth="1"/>
    <col min="23" max="23" width="2.90625" customWidth="1"/>
    <col min="24" max="24" width="3.453125" customWidth="1"/>
    <col min="25" max="25" width="3.7265625" customWidth="1"/>
    <col min="26" max="26" width="3.90625" customWidth="1"/>
    <col min="27" max="27" width="5.81640625" customWidth="1"/>
    <col min="28" max="28" width="7.54296875" customWidth="1"/>
    <col min="29" max="29" width="7.7265625" customWidth="1"/>
    <col min="30" max="30" width="4.26953125" hidden="1" customWidth="1"/>
    <col min="31" max="33" width="4.26953125" customWidth="1"/>
    <col min="34" max="34" width="38.81640625" customWidth="1"/>
    <col min="35" max="35" width="41.90625" customWidth="1"/>
    <col min="36" max="36" width="46.54296875" customWidth="1"/>
    <col min="37" max="37" width="7.453125" customWidth="1"/>
  </cols>
  <sheetData>
    <row r="1" spans="1:36" s="18" customFormat="1" ht="132" customHeight="1" x14ac:dyDescent="0.35">
      <c r="A1" s="22"/>
      <c r="B1" s="34" t="s">
        <v>44</v>
      </c>
      <c r="C1" s="23" t="s">
        <v>45</v>
      </c>
      <c r="D1" s="23" t="s">
        <v>41</v>
      </c>
      <c r="E1" s="23" t="s">
        <v>16</v>
      </c>
      <c r="F1" s="23" t="s">
        <v>17</v>
      </c>
      <c r="G1" s="23" t="s">
        <v>6</v>
      </c>
      <c r="H1" s="23" t="s">
        <v>7</v>
      </c>
      <c r="I1" s="23" t="s">
        <v>8</v>
      </c>
      <c r="J1" s="23" t="s">
        <v>9</v>
      </c>
      <c r="K1" s="23" t="s">
        <v>18</v>
      </c>
      <c r="L1" s="23" t="s">
        <v>24</v>
      </c>
      <c r="M1" s="23" t="s">
        <v>12</v>
      </c>
      <c r="N1" s="23" t="s">
        <v>10</v>
      </c>
      <c r="O1" s="23" t="s">
        <v>11</v>
      </c>
      <c r="P1" s="23" t="s">
        <v>25</v>
      </c>
      <c r="Q1" s="24" t="s">
        <v>26</v>
      </c>
      <c r="R1" s="24" t="s">
        <v>37</v>
      </c>
      <c r="S1" s="23" t="s">
        <v>27</v>
      </c>
      <c r="T1" s="23" t="s">
        <v>28</v>
      </c>
      <c r="U1" s="23" t="s">
        <v>114</v>
      </c>
      <c r="V1" s="23" t="s">
        <v>42</v>
      </c>
      <c r="W1" s="23" t="s">
        <v>40</v>
      </c>
      <c r="X1" s="23" t="s">
        <v>38</v>
      </c>
      <c r="Y1" s="23" t="s">
        <v>39</v>
      </c>
      <c r="Z1" s="23" t="s">
        <v>23</v>
      </c>
      <c r="AA1" s="23" t="s">
        <v>56</v>
      </c>
      <c r="AB1" s="23" t="s">
        <v>59</v>
      </c>
      <c r="AC1" s="23" t="s">
        <v>60</v>
      </c>
      <c r="AD1" s="23" t="s">
        <v>53</v>
      </c>
      <c r="AE1" s="23" t="s">
        <v>117</v>
      </c>
      <c r="AF1" s="23" t="s">
        <v>120</v>
      </c>
      <c r="AG1" s="23" t="s">
        <v>119</v>
      </c>
      <c r="AH1" s="23" t="s">
        <v>51</v>
      </c>
      <c r="AI1" s="23" t="s">
        <v>15</v>
      </c>
      <c r="AJ1" s="25" t="s">
        <v>0</v>
      </c>
    </row>
    <row r="2" spans="1:36" s="60" customFormat="1" ht="62" x14ac:dyDescent="0.35">
      <c r="A2" s="70" t="s">
        <v>165</v>
      </c>
      <c r="B2" s="71">
        <v>5.5</v>
      </c>
      <c r="C2" s="71">
        <v>7.5</v>
      </c>
      <c r="D2" s="72">
        <v>3</v>
      </c>
      <c r="E2" s="72">
        <v>0</v>
      </c>
      <c r="F2" s="72">
        <v>3</v>
      </c>
      <c r="G2" s="72">
        <v>5</v>
      </c>
      <c r="H2" s="72">
        <v>4</v>
      </c>
      <c r="I2" s="72">
        <v>2</v>
      </c>
      <c r="J2" s="72">
        <v>4</v>
      </c>
      <c r="K2" s="72">
        <v>3</v>
      </c>
      <c r="L2" s="72">
        <v>4</v>
      </c>
      <c r="M2" s="72">
        <v>4</v>
      </c>
      <c r="N2" s="72">
        <v>3</v>
      </c>
      <c r="O2" s="72">
        <v>5</v>
      </c>
      <c r="P2" s="72">
        <v>5</v>
      </c>
      <c r="Q2" s="73">
        <v>4</v>
      </c>
      <c r="R2" s="73">
        <v>0.9</v>
      </c>
      <c r="S2" s="72">
        <v>4</v>
      </c>
      <c r="T2" s="72">
        <v>3</v>
      </c>
      <c r="U2" s="72">
        <v>3</v>
      </c>
      <c r="V2" s="72">
        <v>5</v>
      </c>
      <c r="W2" s="72">
        <v>5</v>
      </c>
      <c r="X2" s="72">
        <v>4</v>
      </c>
      <c r="Y2" s="72">
        <v>4</v>
      </c>
      <c r="Z2" s="72">
        <v>0</v>
      </c>
      <c r="AA2" s="28" t="s">
        <v>70</v>
      </c>
      <c r="AB2" s="28" t="s">
        <v>65</v>
      </c>
      <c r="AC2" s="28" t="s">
        <v>67</v>
      </c>
      <c r="AD2" s="26">
        <f t="shared" ref="AD2:AD16" si="0">R2</f>
        <v>0.9</v>
      </c>
      <c r="AE2" s="74" t="s">
        <v>126</v>
      </c>
      <c r="AF2" s="74" t="s">
        <v>125</v>
      </c>
      <c r="AG2" s="26">
        <v>5</v>
      </c>
      <c r="AH2" s="26" t="s">
        <v>71</v>
      </c>
      <c r="AI2" s="26" t="s">
        <v>74</v>
      </c>
      <c r="AJ2" s="26" t="s">
        <v>110</v>
      </c>
    </row>
    <row r="3" spans="1:36" s="60" customFormat="1" ht="46.5" x14ac:dyDescent="0.35">
      <c r="A3" s="70" t="s">
        <v>166</v>
      </c>
      <c r="B3" s="75">
        <v>5.5</v>
      </c>
      <c r="C3" s="75">
        <v>7.5</v>
      </c>
      <c r="D3" s="76">
        <v>2</v>
      </c>
      <c r="E3" s="76">
        <v>0</v>
      </c>
      <c r="F3" s="76">
        <v>3</v>
      </c>
      <c r="G3" s="76">
        <v>5</v>
      </c>
      <c r="H3" s="76">
        <v>4</v>
      </c>
      <c r="I3" s="76">
        <v>2</v>
      </c>
      <c r="J3" s="76">
        <v>5</v>
      </c>
      <c r="K3" s="76">
        <v>3</v>
      </c>
      <c r="L3" s="76">
        <v>4</v>
      </c>
      <c r="M3" s="76">
        <v>5</v>
      </c>
      <c r="N3" s="76">
        <v>4</v>
      </c>
      <c r="O3" s="76">
        <v>5</v>
      </c>
      <c r="P3" s="76">
        <v>5</v>
      </c>
      <c r="Q3" s="77">
        <v>4</v>
      </c>
      <c r="R3" s="77">
        <v>0.9</v>
      </c>
      <c r="S3" s="76">
        <v>4</v>
      </c>
      <c r="T3" s="76">
        <v>3</v>
      </c>
      <c r="U3" s="76">
        <v>3</v>
      </c>
      <c r="V3" s="76">
        <v>5</v>
      </c>
      <c r="W3" s="76">
        <v>5</v>
      </c>
      <c r="X3" s="76">
        <v>4</v>
      </c>
      <c r="Y3" s="76">
        <v>4</v>
      </c>
      <c r="Z3" s="76">
        <v>0</v>
      </c>
      <c r="AA3" s="27" t="s">
        <v>108</v>
      </c>
      <c r="AB3" s="27" t="s">
        <v>61</v>
      </c>
      <c r="AC3" s="27" t="s">
        <v>63</v>
      </c>
      <c r="AD3" s="29">
        <f t="shared" si="0"/>
        <v>0.9</v>
      </c>
      <c r="AE3" s="29" t="s">
        <v>126</v>
      </c>
      <c r="AF3" s="78" t="s">
        <v>125</v>
      </c>
      <c r="AG3" s="29">
        <v>5</v>
      </c>
      <c r="AH3" s="27" t="s">
        <v>72</v>
      </c>
      <c r="AI3" s="29" t="s">
        <v>74</v>
      </c>
      <c r="AJ3" s="29" t="s">
        <v>111</v>
      </c>
    </row>
    <row r="4" spans="1:36" s="60" customFormat="1" ht="62" x14ac:dyDescent="0.35">
      <c r="A4" s="70" t="s">
        <v>167</v>
      </c>
      <c r="B4" s="71">
        <v>6</v>
      </c>
      <c r="C4" s="71">
        <v>7.5</v>
      </c>
      <c r="D4" s="72">
        <v>2</v>
      </c>
      <c r="E4" s="72">
        <v>0</v>
      </c>
      <c r="F4" s="72">
        <v>3</v>
      </c>
      <c r="G4" s="72">
        <v>4</v>
      </c>
      <c r="H4" s="72">
        <v>3</v>
      </c>
      <c r="I4" s="72">
        <v>2</v>
      </c>
      <c r="J4" s="72">
        <v>5</v>
      </c>
      <c r="K4" s="72">
        <v>3</v>
      </c>
      <c r="L4" s="72">
        <v>3</v>
      </c>
      <c r="M4" s="72">
        <v>5</v>
      </c>
      <c r="N4" s="72">
        <v>2</v>
      </c>
      <c r="O4" s="72">
        <v>3</v>
      </c>
      <c r="P4" s="72">
        <v>5</v>
      </c>
      <c r="Q4" s="73">
        <v>4</v>
      </c>
      <c r="R4" s="73">
        <v>0.9</v>
      </c>
      <c r="S4" s="72">
        <v>4</v>
      </c>
      <c r="T4" s="72">
        <v>3</v>
      </c>
      <c r="U4" s="72">
        <v>3</v>
      </c>
      <c r="V4" s="72">
        <v>5</v>
      </c>
      <c r="W4" s="72">
        <v>5</v>
      </c>
      <c r="X4" s="72">
        <v>4</v>
      </c>
      <c r="Y4" s="72">
        <v>4</v>
      </c>
      <c r="Z4" s="72">
        <v>0</v>
      </c>
      <c r="AA4" s="28" t="s">
        <v>109</v>
      </c>
      <c r="AB4" s="28" t="s">
        <v>62</v>
      </c>
      <c r="AC4" s="28" t="s">
        <v>64</v>
      </c>
      <c r="AD4" s="26">
        <f t="shared" si="0"/>
        <v>0.9</v>
      </c>
      <c r="AE4" s="26" t="s">
        <v>126</v>
      </c>
      <c r="AF4" s="74" t="s">
        <v>125</v>
      </c>
      <c r="AG4" s="26">
        <v>4</v>
      </c>
      <c r="AH4" s="28" t="s">
        <v>72</v>
      </c>
      <c r="AI4" s="26" t="s">
        <v>55</v>
      </c>
      <c r="AJ4" s="26" t="s">
        <v>112</v>
      </c>
    </row>
    <row r="5" spans="1:36" s="60" customFormat="1" ht="31" x14ac:dyDescent="0.35">
      <c r="A5" s="70" t="s">
        <v>36</v>
      </c>
      <c r="B5" s="75">
        <v>5.5</v>
      </c>
      <c r="C5" s="75">
        <v>8</v>
      </c>
      <c r="D5" s="76">
        <v>4</v>
      </c>
      <c r="E5" s="76">
        <v>0</v>
      </c>
      <c r="F5" s="76">
        <v>3</v>
      </c>
      <c r="G5" s="76">
        <v>5</v>
      </c>
      <c r="H5" s="76">
        <v>4</v>
      </c>
      <c r="I5" s="76">
        <v>3</v>
      </c>
      <c r="J5" s="76">
        <v>4</v>
      </c>
      <c r="K5" s="76">
        <v>4</v>
      </c>
      <c r="L5" s="76">
        <v>5</v>
      </c>
      <c r="M5" s="76">
        <v>4</v>
      </c>
      <c r="N5" s="76">
        <v>4</v>
      </c>
      <c r="O5" s="76">
        <v>5</v>
      </c>
      <c r="P5" s="76">
        <v>5</v>
      </c>
      <c r="Q5" s="77">
        <v>4</v>
      </c>
      <c r="R5" s="77">
        <v>0.9</v>
      </c>
      <c r="S5" s="76">
        <v>4</v>
      </c>
      <c r="T5" s="76">
        <v>3</v>
      </c>
      <c r="U5" s="76">
        <v>3</v>
      </c>
      <c r="V5" s="76">
        <v>5</v>
      </c>
      <c r="W5" s="76">
        <v>5</v>
      </c>
      <c r="X5" s="76">
        <v>4</v>
      </c>
      <c r="Y5" s="76">
        <v>4</v>
      </c>
      <c r="Z5" s="76">
        <v>0</v>
      </c>
      <c r="AA5" s="27" t="s">
        <v>68</v>
      </c>
      <c r="AB5" s="27" t="s">
        <v>66</v>
      </c>
      <c r="AC5" s="27" t="s">
        <v>69</v>
      </c>
      <c r="AD5" s="29">
        <f t="shared" si="0"/>
        <v>0.9</v>
      </c>
      <c r="AE5" s="29" t="s">
        <v>126</v>
      </c>
      <c r="AF5" s="78" t="s">
        <v>125</v>
      </c>
      <c r="AG5" s="29">
        <v>5</v>
      </c>
      <c r="AH5" s="29" t="s">
        <v>73</v>
      </c>
      <c r="AI5" s="29" t="s">
        <v>74</v>
      </c>
      <c r="AJ5" s="29" t="s">
        <v>113</v>
      </c>
    </row>
    <row r="6" spans="1:36" s="60" customFormat="1" ht="46.5" x14ac:dyDescent="0.35">
      <c r="A6" s="70" t="s">
        <v>1</v>
      </c>
      <c r="B6" s="71">
        <v>5</v>
      </c>
      <c r="C6" s="71">
        <v>8</v>
      </c>
      <c r="D6" s="72">
        <v>4</v>
      </c>
      <c r="E6" s="72">
        <v>0</v>
      </c>
      <c r="F6" s="72">
        <v>3</v>
      </c>
      <c r="G6" s="72">
        <v>5</v>
      </c>
      <c r="H6" s="72">
        <v>4</v>
      </c>
      <c r="I6" s="72">
        <v>4</v>
      </c>
      <c r="J6" s="72">
        <v>3</v>
      </c>
      <c r="K6" s="72">
        <v>4</v>
      </c>
      <c r="L6" s="72">
        <v>5</v>
      </c>
      <c r="M6" s="72">
        <v>3</v>
      </c>
      <c r="N6" s="72">
        <v>4</v>
      </c>
      <c r="O6" s="72">
        <v>5</v>
      </c>
      <c r="P6" s="72">
        <v>5</v>
      </c>
      <c r="Q6" s="73">
        <v>4</v>
      </c>
      <c r="R6" s="73">
        <v>0.9</v>
      </c>
      <c r="S6" s="72">
        <v>4</v>
      </c>
      <c r="T6" s="72">
        <v>3</v>
      </c>
      <c r="U6" s="72">
        <v>3</v>
      </c>
      <c r="V6" s="72">
        <v>5</v>
      </c>
      <c r="W6" s="72">
        <v>5</v>
      </c>
      <c r="X6" s="72">
        <v>4</v>
      </c>
      <c r="Y6" s="72">
        <v>4</v>
      </c>
      <c r="Z6" s="72">
        <v>0</v>
      </c>
      <c r="AA6" s="28" t="s">
        <v>68</v>
      </c>
      <c r="AB6" s="28" t="s">
        <v>66</v>
      </c>
      <c r="AC6" s="28" t="s">
        <v>69</v>
      </c>
      <c r="AD6" s="26">
        <f t="shared" si="0"/>
        <v>0.9</v>
      </c>
      <c r="AE6" s="26" t="s">
        <v>126</v>
      </c>
      <c r="AF6" s="26" t="s">
        <v>127</v>
      </c>
      <c r="AG6" s="26">
        <v>5</v>
      </c>
      <c r="AH6" s="26" t="s">
        <v>77</v>
      </c>
      <c r="AI6" s="26" t="s">
        <v>75</v>
      </c>
      <c r="AJ6" s="26" t="s">
        <v>115</v>
      </c>
    </row>
    <row r="7" spans="1:36" s="60" customFormat="1" ht="46.5" x14ac:dyDescent="0.35">
      <c r="A7" s="70" t="s">
        <v>30</v>
      </c>
      <c r="B7" s="75">
        <v>5.5</v>
      </c>
      <c r="C7" s="75">
        <v>7</v>
      </c>
      <c r="D7" s="76">
        <v>2</v>
      </c>
      <c r="E7" s="76">
        <v>5</v>
      </c>
      <c r="F7" s="76">
        <v>5</v>
      </c>
      <c r="G7" s="76">
        <v>3</v>
      </c>
      <c r="H7" s="76">
        <v>3</v>
      </c>
      <c r="I7" s="76">
        <v>2</v>
      </c>
      <c r="J7" s="76">
        <v>3</v>
      </c>
      <c r="K7" s="76">
        <v>3</v>
      </c>
      <c r="L7" s="76">
        <v>3</v>
      </c>
      <c r="M7" s="76">
        <v>3</v>
      </c>
      <c r="N7" s="76">
        <v>3</v>
      </c>
      <c r="O7" s="76">
        <v>5</v>
      </c>
      <c r="P7" s="76">
        <v>4</v>
      </c>
      <c r="Q7" s="77">
        <v>5</v>
      </c>
      <c r="R7" s="77">
        <v>0.9</v>
      </c>
      <c r="S7" s="76">
        <v>4</v>
      </c>
      <c r="T7" s="76">
        <v>2</v>
      </c>
      <c r="U7" s="76">
        <v>0</v>
      </c>
      <c r="V7" s="76">
        <v>4</v>
      </c>
      <c r="W7" s="76">
        <v>4</v>
      </c>
      <c r="X7" s="76">
        <v>3</v>
      </c>
      <c r="Y7" s="76">
        <v>3</v>
      </c>
      <c r="Z7" s="76">
        <v>0</v>
      </c>
      <c r="AA7" s="27" t="s">
        <v>68</v>
      </c>
      <c r="AB7" s="27" t="s">
        <v>78</v>
      </c>
      <c r="AC7" s="27" t="s">
        <v>68</v>
      </c>
      <c r="AD7" s="29">
        <f t="shared" si="0"/>
        <v>0.9</v>
      </c>
      <c r="AE7" s="29" t="s">
        <v>126</v>
      </c>
      <c r="AF7" s="29" t="s">
        <v>127</v>
      </c>
      <c r="AG7" s="29">
        <v>3</v>
      </c>
      <c r="AH7" s="29" t="s">
        <v>77</v>
      </c>
      <c r="AI7" s="29" t="s">
        <v>76</v>
      </c>
      <c r="AJ7" s="29" t="s">
        <v>162</v>
      </c>
    </row>
    <row r="8" spans="1:36" s="60" customFormat="1" ht="62" x14ac:dyDescent="0.35">
      <c r="A8" s="70" t="s">
        <v>31</v>
      </c>
      <c r="B8" s="71">
        <v>6</v>
      </c>
      <c r="C8" s="71">
        <v>7</v>
      </c>
      <c r="D8" s="72">
        <v>4</v>
      </c>
      <c r="E8" s="72">
        <v>5</v>
      </c>
      <c r="F8" s="72">
        <v>5</v>
      </c>
      <c r="G8" s="72">
        <v>4</v>
      </c>
      <c r="H8" s="72">
        <v>4</v>
      </c>
      <c r="I8" s="72">
        <v>4</v>
      </c>
      <c r="J8" s="72">
        <v>4</v>
      </c>
      <c r="K8" s="72">
        <v>5</v>
      </c>
      <c r="L8" s="72">
        <v>3</v>
      </c>
      <c r="M8" s="72">
        <v>4</v>
      </c>
      <c r="N8" s="72">
        <v>3</v>
      </c>
      <c r="O8" s="72">
        <v>5</v>
      </c>
      <c r="P8" s="72">
        <v>4</v>
      </c>
      <c r="Q8" s="73">
        <v>5</v>
      </c>
      <c r="R8" s="73">
        <v>0.9</v>
      </c>
      <c r="S8" s="72">
        <v>4</v>
      </c>
      <c r="T8" s="72">
        <v>2</v>
      </c>
      <c r="U8" s="72">
        <v>0</v>
      </c>
      <c r="V8" s="72">
        <v>4</v>
      </c>
      <c r="W8" s="72">
        <v>4</v>
      </c>
      <c r="X8" s="72">
        <v>3</v>
      </c>
      <c r="Y8" s="72">
        <v>3</v>
      </c>
      <c r="Z8" s="72">
        <v>0</v>
      </c>
      <c r="AA8" s="28" t="s">
        <v>68</v>
      </c>
      <c r="AB8" s="28" t="s">
        <v>80</v>
      </c>
      <c r="AC8" s="28" t="s">
        <v>81</v>
      </c>
      <c r="AD8" s="26">
        <f t="shared" si="0"/>
        <v>0.9</v>
      </c>
      <c r="AE8" s="26" t="s">
        <v>127</v>
      </c>
      <c r="AF8" s="26" t="s">
        <v>127</v>
      </c>
      <c r="AG8" s="26">
        <v>3</v>
      </c>
      <c r="AH8" s="26" t="s">
        <v>77</v>
      </c>
      <c r="AI8" s="26" t="s">
        <v>74</v>
      </c>
      <c r="AJ8" s="26" t="s">
        <v>163</v>
      </c>
    </row>
    <row r="9" spans="1:36" s="60" customFormat="1" ht="46.5" x14ac:dyDescent="0.35">
      <c r="A9" s="70" t="s">
        <v>32</v>
      </c>
      <c r="B9" s="75">
        <v>6</v>
      </c>
      <c r="C9" s="75">
        <v>7.5</v>
      </c>
      <c r="D9" s="76">
        <v>2</v>
      </c>
      <c r="E9" s="76">
        <v>5</v>
      </c>
      <c r="F9" s="76">
        <v>4</v>
      </c>
      <c r="G9" s="76">
        <v>0</v>
      </c>
      <c r="H9" s="76">
        <v>3</v>
      </c>
      <c r="I9" s="76">
        <v>3</v>
      </c>
      <c r="J9" s="76">
        <v>2</v>
      </c>
      <c r="K9" s="76">
        <v>3</v>
      </c>
      <c r="L9" s="76">
        <v>0</v>
      </c>
      <c r="M9" s="76">
        <v>3</v>
      </c>
      <c r="N9" s="76">
        <v>0</v>
      </c>
      <c r="O9" s="76">
        <v>0</v>
      </c>
      <c r="P9" s="76">
        <v>5</v>
      </c>
      <c r="Q9" s="77">
        <v>0</v>
      </c>
      <c r="R9" s="77">
        <v>4</v>
      </c>
      <c r="S9" s="76">
        <v>0</v>
      </c>
      <c r="T9" s="76">
        <v>0</v>
      </c>
      <c r="U9" s="76">
        <v>0</v>
      </c>
      <c r="V9" s="76">
        <v>0</v>
      </c>
      <c r="W9" s="76">
        <v>0</v>
      </c>
      <c r="X9" s="76">
        <v>3</v>
      </c>
      <c r="Y9" s="76">
        <v>3</v>
      </c>
      <c r="Z9" s="76">
        <v>0</v>
      </c>
      <c r="AA9" s="27" t="s">
        <v>86</v>
      </c>
      <c r="AB9" s="27" t="s">
        <v>87</v>
      </c>
      <c r="AC9" s="27" t="s">
        <v>105</v>
      </c>
      <c r="AD9" s="29">
        <f t="shared" si="0"/>
        <v>4</v>
      </c>
      <c r="AE9" s="29" t="s">
        <v>127</v>
      </c>
      <c r="AF9" s="29"/>
      <c r="AG9" s="29">
        <v>3</v>
      </c>
      <c r="AH9" s="29" t="s">
        <v>89</v>
      </c>
      <c r="AI9" s="29" t="s">
        <v>98</v>
      </c>
      <c r="AJ9" s="29" t="s">
        <v>99</v>
      </c>
    </row>
    <row r="10" spans="1:36" s="60" customFormat="1" ht="31" x14ac:dyDescent="0.35">
      <c r="A10" s="70" t="s">
        <v>33</v>
      </c>
      <c r="B10" s="71">
        <v>6</v>
      </c>
      <c r="C10" s="71">
        <v>8</v>
      </c>
      <c r="D10" s="72">
        <v>2</v>
      </c>
      <c r="E10" s="72">
        <v>5</v>
      </c>
      <c r="F10" s="72">
        <v>4</v>
      </c>
      <c r="G10" s="72">
        <v>2</v>
      </c>
      <c r="H10" s="72">
        <v>3</v>
      </c>
      <c r="I10" s="72">
        <v>3</v>
      </c>
      <c r="J10" s="72">
        <v>2</v>
      </c>
      <c r="K10" s="72">
        <v>4</v>
      </c>
      <c r="L10" s="72">
        <v>2</v>
      </c>
      <c r="M10" s="72">
        <v>3</v>
      </c>
      <c r="N10" s="72">
        <v>0</v>
      </c>
      <c r="O10" s="72">
        <v>0</v>
      </c>
      <c r="P10" s="72">
        <v>5</v>
      </c>
      <c r="Q10" s="73">
        <v>0</v>
      </c>
      <c r="R10" s="73">
        <v>5</v>
      </c>
      <c r="S10" s="72">
        <v>0</v>
      </c>
      <c r="T10" s="72">
        <v>0</v>
      </c>
      <c r="U10" s="72">
        <v>0</v>
      </c>
      <c r="V10" s="72">
        <v>0</v>
      </c>
      <c r="W10" s="72">
        <v>0</v>
      </c>
      <c r="X10" s="72">
        <v>3</v>
      </c>
      <c r="Y10" s="72">
        <v>3</v>
      </c>
      <c r="Z10" s="72">
        <v>0</v>
      </c>
      <c r="AA10" s="28" t="s">
        <v>86</v>
      </c>
      <c r="AB10" s="28" t="s">
        <v>88</v>
      </c>
      <c r="AC10" s="28" t="s">
        <v>105</v>
      </c>
      <c r="AD10" s="26">
        <f t="shared" si="0"/>
        <v>5</v>
      </c>
      <c r="AE10" s="26" t="s">
        <v>126</v>
      </c>
      <c r="AF10" s="26"/>
      <c r="AG10" s="26">
        <v>2</v>
      </c>
      <c r="AH10" s="26" t="s">
        <v>90</v>
      </c>
      <c r="AI10" s="26" t="s">
        <v>91</v>
      </c>
      <c r="AJ10" s="26" t="s">
        <v>100</v>
      </c>
    </row>
    <row r="11" spans="1:36" s="60" customFormat="1" ht="46.5" x14ac:dyDescent="0.35">
      <c r="A11" s="70" t="s">
        <v>2</v>
      </c>
      <c r="B11" s="75">
        <v>4.5</v>
      </c>
      <c r="C11" s="75">
        <v>7.5</v>
      </c>
      <c r="D11" s="76">
        <v>3</v>
      </c>
      <c r="E11" s="76">
        <v>5</v>
      </c>
      <c r="F11" s="76">
        <v>4</v>
      </c>
      <c r="G11" s="76">
        <v>3</v>
      </c>
      <c r="H11" s="76">
        <v>3</v>
      </c>
      <c r="I11" s="76">
        <v>2</v>
      </c>
      <c r="J11" s="76">
        <v>4</v>
      </c>
      <c r="K11" s="76">
        <v>3</v>
      </c>
      <c r="L11" s="76">
        <v>3</v>
      </c>
      <c r="M11" s="76">
        <v>3</v>
      </c>
      <c r="N11" s="76">
        <v>3</v>
      </c>
      <c r="O11" s="76">
        <v>0</v>
      </c>
      <c r="P11" s="76">
        <v>4</v>
      </c>
      <c r="Q11" s="77">
        <v>5</v>
      </c>
      <c r="R11" s="77">
        <v>0.9</v>
      </c>
      <c r="S11" s="76">
        <v>4</v>
      </c>
      <c r="T11" s="76">
        <v>2</v>
      </c>
      <c r="U11" s="76">
        <v>1</v>
      </c>
      <c r="V11" s="76">
        <v>4</v>
      </c>
      <c r="W11" s="76">
        <v>4</v>
      </c>
      <c r="X11" s="76">
        <v>3</v>
      </c>
      <c r="Y11" s="76">
        <v>3</v>
      </c>
      <c r="Z11" s="76">
        <v>3</v>
      </c>
      <c r="AA11" s="27" t="s">
        <v>82</v>
      </c>
      <c r="AB11" s="27" t="s">
        <v>78</v>
      </c>
      <c r="AC11" s="27" t="s">
        <v>83</v>
      </c>
      <c r="AD11" s="29">
        <f t="shared" si="0"/>
        <v>0.9</v>
      </c>
      <c r="AE11" s="29" t="s">
        <v>127</v>
      </c>
      <c r="AF11" s="29" t="s">
        <v>127</v>
      </c>
      <c r="AG11" s="29">
        <v>3</v>
      </c>
      <c r="AH11" s="29" t="s">
        <v>77</v>
      </c>
      <c r="AI11" s="29" t="s">
        <v>85</v>
      </c>
      <c r="AJ11" s="29" t="s">
        <v>162</v>
      </c>
    </row>
    <row r="12" spans="1:36" s="60" customFormat="1" ht="46.5" x14ac:dyDescent="0.35">
      <c r="A12" s="70" t="s">
        <v>3</v>
      </c>
      <c r="B12" s="71">
        <v>6</v>
      </c>
      <c r="C12" s="71">
        <v>7.5</v>
      </c>
      <c r="D12" s="72">
        <v>2</v>
      </c>
      <c r="E12" s="72">
        <v>5</v>
      </c>
      <c r="F12" s="72">
        <v>4</v>
      </c>
      <c r="G12" s="72">
        <v>3</v>
      </c>
      <c r="H12" s="72">
        <v>3</v>
      </c>
      <c r="I12" s="72">
        <v>2</v>
      </c>
      <c r="J12" s="72">
        <v>4</v>
      </c>
      <c r="K12" s="72">
        <v>3</v>
      </c>
      <c r="L12" s="72">
        <v>3</v>
      </c>
      <c r="M12" s="72">
        <v>3</v>
      </c>
      <c r="N12" s="72">
        <v>2</v>
      </c>
      <c r="O12" s="72">
        <v>0</v>
      </c>
      <c r="P12" s="72">
        <v>4</v>
      </c>
      <c r="Q12" s="73">
        <v>5</v>
      </c>
      <c r="R12" s="73">
        <v>0.9</v>
      </c>
      <c r="S12" s="72">
        <v>4</v>
      </c>
      <c r="T12" s="72">
        <v>2</v>
      </c>
      <c r="U12" s="72">
        <v>1</v>
      </c>
      <c r="V12" s="72">
        <v>3</v>
      </c>
      <c r="W12" s="72">
        <v>3</v>
      </c>
      <c r="X12" s="72">
        <v>3</v>
      </c>
      <c r="Y12" s="72">
        <v>3</v>
      </c>
      <c r="Z12" s="72">
        <v>3</v>
      </c>
      <c r="AA12" s="28" t="s">
        <v>84</v>
      </c>
      <c r="AB12" s="28" t="s">
        <v>81</v>
      </c>
      <c r="AC12" s="28" t="s">
        <v>66</v>
      </c>
      <c r="AD12" s="26">
        <f t="shared" si="0"/>
        <v>0.9</v>
      </c>
      <c r="AE12" s="26" t="s">
        <v>127</v>
      </c>
      <c r="AF12" s="26" t="s">
        <v>129</v>
      </c>
      <c r="AG12" s="26">
        <v>2</v>
      </c>
      <c r="AH12" s="26" t="s">
        <v>96</v>
      </c>
      <c r="AI12" s="26" t="s">
        <v>85</v>
      </c>
      <c r="AJ12" s="26" t="s">
        <v>162</v>
      </c>
    </row>
    <row r="13" spans="1:36" s="60" customFormat="1" ht="62" x14ac:dyDescent="0.35">
      <c r="A13" s="70" t="s">
        <v>4</v>
      </c>
      <c r="B13" s="75">
        <v>6</v>
      </c>
      <c r="C13" s="75">
        <v>7</v>
      </c>
      <c r="D13" s="76">
        <v>2</v>
      </c>
      <c r="E13" s="76">
        <v>5</v>
      </c>
      <c r="F13" s="76">
        <v>4</v>
      </c>
      <c r="G13" s="76">
        <v>4</v>
      </c>
      <c r="H13" s="76">
        <v>3</v>
      </c>
      <c r="I13" s="76">
        <v>3</v>
      </c>
      <c r="J13" s="76">
        <v>4</v>
      </c>
      <c r="K13" s="76">
        <v>4</v>
      </c>
      <c r="L13" s="76">
        <v>3</v>
      </c>
      <c r="M13" s="76">
        <v>3</v>
      </c>
      <c r="N13" s="76">
        <v>2</v>
      </c>
      <c r="O13" s="76">
        <v>0</v>
      </c>
      <c r="P13" s="76">
        <v>4</v>
      </c>
      <c r="Q13" s="77">
        <v>4</v>
      </c>
      <c r="R13" s="77">
        <v>0.9</v>
      </c>
      <c r="S13" s="76">
        <v>4</v>
      </c>
      <c r="T13" s="76">
        <v>2</v>
      </c>
      <c r="U13" s="76">
        <v>0</v>
      </c>
      <c r="V13" s="76">
        <v>3</v>
      </c>
      <c r="W13" s="76">
        <v>3</v>
      </c>
      <c r="X13" s="76">
        <v>3</v>
      </c>
      <c r="Y13" s="76">
        <v>3</v>
      </c>
      <c r="Z13" s="76">
        <v>3</v>
      </c>
      <c r="AA13" s="27" t="s">
        <v>83</v>
      </c>
      <c r="AB13" s="27" t="s">
        <v>81</v>
      </c>
      <c r="AC13" s="27" t="s">
        <v>66</v>
      </c>
      <c r="AD13" s="29">
        <f t="shared" si="0"/>
        <v>0.9</v>
      </c>
      <c r="AE13" s="29" t="s">
        <v>127</v>
      </c>
      <c r="AF13" s="29"/>
      <c r="AG13" s="29">
        <v>3</v>
      </c>
      <c r="AH13" s="29" t="s">
        <v>77</v>
      </c>
      <c r="AI13" s="29" t="s">
        <v>85</v>
      </c>
      <c r="AJ13" s="29" t="s">
        <v>164</v>
      </c>
    </row>
    <row r="14" spans="1:36" s="60" customFormat="1" ht="31" x14ac:dyDescent="0.35">
      <c r="A14" s="70" t="s">
        <v>5</v>
      </c>
      <c r="B14" s="71">
        <v>5.5</v>
      </c>
      <c r="C14" s="71">
        <v>8</v>
      </c>
      <c r="D14" s="72">
        <v>5</v>
      </c>
      <c r="E14" s="72">
        <v>0</v>
      </c>
      <c r="F14" s="72">
        <v>4</v>
      </c>
      <c r="G14" s="72">
        <v>3</v>
      </c>
      <c r="H14" s="72">
        <v>5</v>
      </c>
      <c r="I14" s="72">
        <v>5</v>
      </c>
      <c r="J14" s="72">
        <v>3</v>
      </c>
      <c r="K14" s="72">
        <v>4</v>
      </c>
      <c r="L14" s="72">
        <v>3</v>
      </c>
      <c r="M14" s="72">
        <v>3</v>
      </c>
      <c r="N14" s="72">
        <v>3</v>
      </c>
      <c r="O14" s="72">
        <v>5</v>
      </c>
      <c r="P14" s="72">
        <v>4</v>
      </c>
      <c r="Q14" s="73">
        <v>3</v>
      </c>
      <c r="R14" s="73">
        <v>0.9</v>
      </c>
      <c r="S14" s="72">
        <v>4</v>
      </c>
      <c r="T14" s="72">
        <v>3</v>
      </c>
      <c r="U14" s="72">
        <v>0</v>
      </c>
      <c r="V14" s="72">
        <v>4</v>
      </c>
      <c r="W14" s="72">
        <v>4</v>
      </c>
      <c r="X14" s="72">
        <v>4</v>
      </c>
      <c r="Y14" s="72">
        <v>3</v>
      </c>
      <c r="Z14" s="72">
        <v>0</v>
      </c>
      <c r="AA14" s="28" t="s">
        <v>106</v>
      </c>
      <c r="AB14" s="28" t="s">
        <v>79</v>
      </c>
      <c r="AC14" s="28" t="s">
        <v>78</v>
      </c>
      <c r="AD14" s="26">
        <f t="shared" si="0"/>
        <v>0.9</v>
      </c>
      <c r="AE14" s="26" t="s">
        <v>127</v>
      </c>
      <c r="AF14" s="26" t="s">
        <v>127</v>
      </c>
      <c r="AG14" s="26">
        <v>3</v>
      </c>
      <c r="AH14" s="26" t="s">
        <v>77</v>
      </c>
      <c r="AI14" s="26" t="s">
        <v>74</v>
      </c>
      <c r="AJ14" s="26" t="s">
        <v>104</v>
      </c>
    </row>
    <row r="15" spans="1:36" s="60" customFormat="1" ht="31" x14ac:dyDescent="0.35">
      <c r="A15" s="70" t="s">
        <v>34</v>
      </c>
      <c r="B15" s="75">
        <v>5</v>
      </c>
      <c r="C15" s="75">
        <v>8</v>
      </c>
      <c r="D15" s="76">
        <v>4</v>
      </c>
      <c r="E15" s="76">
        <v>0</v>
      </c>
      <c r="F15" s="76">
        <v>4</v>
      </c>
      <c r="G15" s="76">
        <v>3</v>
      </c>
      <c r="H15" s="76">
        <v>5</v>
      </c>
      <c r="I15" s="76">
        <v>4</v>
      </c>
      <c r="J15" s="76">
        <v>3</v>
      </c>
      <c r="K15" s="76">
        <v>4</v>
      </c>
      <c r="L15" s="76">
        <v>4</v>
      </c>
      <c r="M15" s="76">
        <v>3</v>
      </c>
      <c r="N15" s="76">
        <v>4</v>
      </c>
      <c r="O15" s="76">
        <v>5</v>
      </c>
      <c r="P15" s="76">
        <v>4</v>
      </c>
      <c r="Q15" s="77">
        <v>3</v>
      </c>
      <c r="R15" s="77">
        <v>0.9</v>
      </c>
      <c r="S15" s="76">
        <v>4</v>
      </c>
      <c r="T15" s="76">
        <v>3</v>
      </c>
      <c r="U15" s="76">
        <v>1</v>
      </c>
      <c r="V15" s="76">
        <v>4</v>
      </c>
      <c r="W15" s="76">
        <v>4</v>
      </c>
      <c r="X15" s="76">
        <v>4</v>
      </c>
      <c r="Y15" s="76">
        <v>3</v>
      </c>
      <c r="Z15" s="76">
        <v>0</v>
      </c>
      <c r="AA15" s="27" t="s">
        <v>106</v>
      </c>
      <c r="AB15" s="27" t="s">
        <v>79</v>
      </c>
      <c r="AC15" s="27" t="s">
        <v>78</v>
      </c>
      <c r="AD15" s="29">
        <f t="shared" si="0"/>
        <v>0.9</v>
      </c>
      <c r="AE15" s="29" t="s">
        <v>127</v>
      </c>
      <c r="AF15" s="29" t="s">
        <v>127</v>
      </c>
      <c r="AG15" s="29">
        <v>3</v>
      </c>
      <c r="AH15" s="29" t="s">
        <v>96</v>
      </c>
      <c r="AI15" s="29" t="s">
        <v>74</v>
      </c>
      <c r="AJ15" s="29" t="s">
        <v>103</v>
      </c>
    </row>
    <row r="16" spans="1:36" s="60" customFormat="1" ht="15.5" x14ac:dyDescent="0.35">
      <c r="A16" s="70" t="s">
        <v>35</v>
      </c>
      <c r="B16" s="79">
        <v>5.5</v>
      </c>
      <c r="C16" s="71">
        <v>7.5</v>
      </c>
      <c r="D16" s="72">
        <v>2</v>
      </c>
      <c r="E16" s="72">
        <v>5</v>
      </c>
      <c r="F16" s="72">
        <v>4</v>
      </c>
      <c r="G16" s="72">
        <v>3</v>
      </c>
      <c r="H16" s="72">
        <v>3</v>
      </c>
      <c r="I16" s="72">
        <v>3</v>
      </c>
      <c r="J16" s="72">
        <v>5</v>
      </c>
      <c r="K16" s="72">
        <v>5</v>
      </c>
      <c r="L16" s="72">
        <v>2</v>
      </c>
      <c r="M16" s="72">
        <v>3</v>
      </c>
      <c r="N16" s="72">
        <v>2</v>
      </c>
      <c r="O16" s="72">
        <v>3</v>
      </c>
      <c r="P16" s="72">
        <v>4</v>
      </c>
      <c r="Q16" s="73">
        <v>3</v>
      </c>
      <c r="R16" s="73">
        <v>3</v>
      </c>
      <c r="S16" s="72">
        <v>2</v>
      </c>
      <c r="T16" s="72">
        <v>0</v>
      </c>
      <c r="U16" s="72">
        <v>0</v>
      </c>
      <c r="V16" s="72">
        <v>3</v>
      </c>
      <c r="W16" s="72">
        <v>3</v>
      </c>
      <c r="X16" s="72">
        <v>4</v>
      </c>
      <c r="Y16" s="72">
        <v>3</v>
      </c>
      <c r="Z16" s="72">
        <v>0</v>
      </c>
      <c r="AA16" s="28" t="s">
        <v>92</v>
      </c>
      <c r="AB16" s="28" t="s">
        <v>93</v>
      </c>
      <c r="AC16" s="28" t="s">
        <v>94</v>
      </c>
      <c r="AD16" s="26">
        <f t="shared" si="0"/>
        <v>3</v>
      </c>
      <c r="AE16" s="26" t="s">
        <v>127</v>
      </c>
      <c r="AF16" s="26" t="s">
        <v>127</v>
      </c>
      <c r="AG16" s="26">
        <v>3</v>
      </c>
      <c r="AH16" s="26" t="s">
        <v>97</v>
      </c>
      <c r="AI16" s="26" t="s">
        <v>95</v>
      </c>
      <c r="AJ16" s="26" t="s">
        <v>130</v>
      </c>
    </row>
    <row r="17" spans="1:36" s="60" customFormat="1" ht="70" customHeight="1" x14ac:dyDescent="0.35">
      <c r="A17" s="70" t="s">
        <v>118</v>
      </c>
      <c r="B17" s="80">
        <v>5.5</v>
      </c>
      <c r="C17" s="81">
        <v>7</v>
      </c>
      <c r="D17" s="82">
        <v>5</v>
      </c>
      <c r="E17" s="82">
        <v>0</v>
      </c>
      <c r="F17" s="82">
        <v>2</v>
      </c>
      <c r="G17" s="82">
        <v>5</v>
      </c>
      <c r="H17" s="82">
        <v>5</v>
      </c>
      <c r="I17" s="82">
        <v>5</v>
      </c>
      <c r="J17" s="82">
        <v>5</v>
      </c>
      <c r="K17" s="82">
        <v>5</v>
      </c>
      <c r="L17" s="82">
        <v>4</v>
      </c>
      <c r="M17" s="82">
        <v>5</v>
      </c>
      <c r="N17" s="82">
        <v>4</v>
      </c>
      <c r="O17" s="82">
        <v>5</v>
      </c>
      <c r="P17" s="82">
        <v>4</v>
      </c>
      <c r="Q17" s="83">
        <v>4</v>
      </c>
      <c r="R17" s="83">
        <v>4</v>
      </c>
      <c r="S17" s="82">
        <v>5</v>
      </c>
      <c r="T17" s="82">
        <v>3</v>
      </c>
      <c r="U17" s="82">
        <v>3</v>
      </c>
      <c r="V17" s="82">
        <v>5</v>
      </c>
      <c r="W17" s="82">
        <v>3</v>
      </c>
      <c r="X17" s="82">
        <v>4</v>
      </c>
      <c r="Y17" s="82">
        <v>5</v>
      </c>
      <c r="Z17" s="82">
        <v>1</v>
      </c>
      <c r="AA17" s="84" t="s">
        <v>84</v>
      </c>
      <c r="AB17" s="84" t="s">
        <v>152</v>
      </c>
      <c r="AC17" s="84" t="s">
        <v>153</v>
      </c>
      <c r="AD17" s="39">
        <f t="shared" ref="AD17:AD21" si="1">R17</f>
        <v>4</v>
      </c>
      <c r="AE17" s="67" t="s">
        <v>126</v>
      </c>
      <c r="AF17" s="67" t="s">
        <v>127</v>
      </c>
      <c r="AG17" s="67">
        <v>3</v>
      </c>
      <c r="AH17" s="94" t="s">
        <v>170</v>
      </c>
      <c r="AI17" s="29" t="s">
        <v>74</v>
      </c>
      <c r="AJ17" s="67" t="s">
        <v>144</v>
      </c>
    </row>
    <row r="18" spans="1:36" s="60" customFormat="1" ht="31" x14ac:dyDescent="0.35">
      <c r="A18" s="70" t="s">
        <v>124</v>
      </c>
      <c r="B18" s="85">
        <v>5.3</v>
      </c>
      <c r="C18" s="86">
        <v>7.5</v>
      </c>
      <c r="D18" s="87">
        <v>3</v>
      </c>
      <c r="E18" s="87">
        <v>0</v>
      </c>
      <c r="F18" s="87">
        <v>2</v>
      </c>
      <c r="G18" s="87">
        <v>4</v>
      </c>
      <c r="H18" s="87">
        <v>4</v>
      </c>
      <c r="I18" s="87">
        <v>3</v>
      </c>
      <c r="J18" s="87">
        <v>4</v>
      </c>
      <c r="K18" s="87">
        <v>4</v>
      </c>
      <c r="L18" s="87">
        <v>3</v>
      </c>
      <c r="M18" s="87">
        <v>4</v>
      </c>
      <c r="N18" s="87">
        <v>3</v>
      </c>
      <c r="O18" s="87">
        <v>1</v>
      </c>
      <c r="P18" s="87">
        <v>4</v>
      </c>
      <c r="Q18" s="88">
        <v>3</v>
      </c>
      <c r="R18" s="88">
        <v>4</v>
      </c>
      <c r="S18" s="87">
        <v>5</v>
      </c>
      <c r="T18" s="87">
        <v>3</v>
      </c>
      <c r="U18" s="87">
        <v>4</v>
      </c>
      <c r="V18" s="87">
        <v>3</v>
      </c>
      <c r="W18" s="87">
        <v>4</v>
      </c>
      <c r="X18" s="87">
        <v>5</v>
      </c>
      <c r="Y18" s="87">
        <v>5</v>
      </c>
      <c r="Z18" s="87">
        <v>5</v>
      </c>
      <c r="AA18" s="89" t="s">
        <v>145</v>
      </c>
      <c r="AB18" s="89" t="s">
        <v>132</v>
      </c>
      <c r="AC18" s="89" t="s">
        <v>133</v>
      </c>
      <c r="AD18" s="40">
        <f t="shared" si="1"/>
        <v>4</v>
      </c>
      <c r="AE18" s="68" t="s">
        <v>126</v>
      </c>
      <c r="AF18" s="29" t="s">
        <v>127</v>
      </c>
      <c r="AG18" s="68">
        <v>3</v>
      </c>
      <c r="AH18" s="68" t="s">
        <v>169</v>
      </c>
      <c r="AI18" s="68" t="s">
        <v>147</v>
      </c>
      <c r="AJ18" s="68" t="s">
        <v>146</v>
      </c>
    </row>
    <row r="19" spans="1:36" s="60" customFormat="1" ht="31" x14ac:dyDescent="0.35">
      <c r="A19" s="70" t="s">
        <v>128</v>
      </c>
      <c r="B19" s="80">
        <v>6</v>
      </c>
      <c r="C19" s="81">
        <v>8</v>
      </c>
      <c r="D19" s="82">
        <v>3</v>
      </c>
      <c r="E19" s="82">
        <v>0</v>
      </c>
      <c r="F19" s="82">
        <v>2</v>
      </c>
      <c r="G19" s="82">
        <v>4</v>
      </c>
      <c r="H19" s="82">
        <v>4</v>
      </c>
      <c r="I19" s="82">
        <v>3</v>
      </c>
      <c r="J19" s="82">
        <v>3</v>
      </c>
      <c r="K19" s="82">
        <v>3</v>
      </c>
      <c r="L19" s="82">
        <v>3</v>
      </c>
      <c r="M19" s="82">
        <v>3</v>
      </c>
      <c r="N19" s="82">
        <v>2</v>
      </c>
      <c r="O19" s="82">
        <v>2</v>
      </c>
      <c r="P19" s="82">
        <v>4</v>
      </c>
      <c r="Q19" s="83">
        <v>3</v>
      </c>
      <c r="R19" s="83">
        <v>4</v>
      </c>
      <c r="S19" s="82">
        <v>4</v>
      </c>
      <c r="T19" s="82">
        <v>3</v>
      </c>
      <c r="U19" s="82">
        <v>3</v>
      </c>
      <c r="V19" s="82">
        <v>3</v>
      </c>
      <c r="W19" s="82">
        <v>4</v>
      </c>
      <c r="X19" s="82">
        <v>5</v>
      </c>
      <c r="Y19" s="82">
        <v>5</v>
      </c>
      <c r="Z19" s="82">
        <v>4</v>
      </c>
      <c r="AA19" s="84" t="s">
        <v>68</v>
      </c>
      <c r="AB19" s="84" t="s">
        <v>133</v>
      </c>
      <c r="AC19" s="84" t="s">
        <v>134</v>
      </c>
      <c r="AD19" s="39">
        <f t="shared" ref="AD19:AD20" si="2">R19</f>
        <v>4</v>
      </c>
      <c r="AE19" s="67" t="s">
        <v>126</v>
      </c>
      <c r="AF19" s="29" t="s">
        <v>127</v>
      </c>
      <c r="AG19" s="67">
        <v>3</v>
      </c>
      <c r="AH19" s="67" t="s">
        <v>148</v>
      </c>
      <c r="AI19" s="67" t="s">
        <v>74</v>
      </c>
      <c r="AJ19" s="67" t="s">
        <v>149</v>
      </c>
    </row>
    <row r="20" spans="1:36" s="60" customFormat="1" ht="31" x14ac:dyDescent="0.35">
      <c r="A20" s="70" t="s">
        <v>131</v>
      </c>
      <c r="B20" s="85">
        <v>5.5</v>
      </c>
      <c r="C20" s="86">
        <v>7.8</v>
      </c>
      <c r="D20" s="87">
        <v>4</v>
      </c>
      <c r="E20" s="87">
        <v>0</v>
      </c>
      <c r="F20" s="87">
        <v>2</v>
      </c>
      <c r="G20" s="87">
        <v>5</v>
      </c>
      <c r="H20" s="87">
        <v>5</v>
      </c>
      <c r="I20" s="87">
        <v>4</v>
      </c>
      <c r="J20" s="87">
        <v>5</v>
      </c>
      <c r="K20" s="87">
        <v>5</v>
      </c>
      <c r="L20" s="87">
        <v>4</v>
      </c>
      <c r="M20" s="87">
        <v>5</v>
      </c>
      <c r="N20" s="87">
        <v>3</v>
      </c>
      <c r="O20" s="87">
        <v>4</v>
      </c>
      <c r="P20" s="87">
        <v>4</v>
      </c>
      <c r="Q20" s="88">
        <v>3</v>
      </c>
      <c r="R20" s="88">
        <v>4</v>
      </c>
      <c r="S20" s="87">
        <v>5</v>
      </c>
      <c r="T20" s="87">
        <v>3</v>
      </c>
      <c r="U20" s="87">
        <v>3</v>
      </c>
      <c r="V20" s="87">
        <v>5</v>
      </c>
      <c r="W20" s="87">
        <v>4</v>
      </c>
      <c r="X20" s="87">
        <v>4</v>
      </c>
      <c r="Y20" s="87">
        <v>5</v>
      </c>
      <c r="Z20" s="87">
        <v>2</v>
      </c>
      <c r="AA20" s="89" t="s">
        <v>145</v>
      </c>
      <c r="AB20" s="89" t="s">
        <v>87</v>
      </c>
      <c r="AC20" s="89" t="s">
        <v>154</v>
      </c>
      <c r="AD20" s="40">
        <f t="shared" si="2"/>
        <v>4</v>
      </c>
      <c r="AE20" s="68" t="s">
        <v>126</v>
      </c>
      <c r="AF20" s="29" t="s">
        <v>127</v>
      </c>
      <c r="AG20" s="68">
        <v>3</v>
      </c>
      <c r="AH20" s="26" t="s">
        <v>148</v>
      </c>
      <c r="AI20" s="68" t="s">
        <v>74</v>
      </c>
      <c r="AJ20" s="68" t="s">
        <v>150</v>
      </c>
    </row>
    <row r="21" spans="1:36" s="60" customFormat="1" ht="31" x14ac:dyDescent="0.35">
      <c r="A21" s="56" t="s">
        <v>123</v>
      </c>
      <c r="B21" s="80">
        <v>5.5</v>
      </c>
      <c r="C21" s="81">
        <v>8</v>
      </c>
      <c r="D21" s="82">
        <v>4</v>
      </c>
      <c r="E21" s="82">
        <v>3</v>
      </c>
      <c r="F21" s="82">
        <v>4</v>
      </c>
      <c r="G21" s="82">
        <v>5</v>
      </c>
      <c r="H21" s="82">
        <v>5</v>
      </c>
      <c r="I21" s="82">
        <v>4</v>
      </c>
      <c r="J21" s="82">
        <v>4</v>
      </c>
      <c r="K21" s="82">
        <v>5</v>
      </c>
      <c r="L21" s="82">
        <v>4</v>
      </c>
      <c r="M21" s="82">
        <v>4</v>
      </c>
      <c r="N21" s="82">
        <v>3</v>
      </c>
      <c r="O21" s="82">
        <v>5</v>
      </c>
      <c r="P21" s="82">
        <v>4</v>
      </c>
      <c r="Q21" s="83">
        <v>3</v>
      </c>
      <c r="R21" s="83">
        <v>0.9</v>
      </c>
      <c r="S21" s="82">
        <v>5</v>
      </c>
      <c r="T21" s="82">
        <v>4</v>
      </c>
      <c r="U21" s="82">
        <v>2</v>
      </c>
      <c r="V21" s="82">
        <v>5</v>
      </c>
      <c r="W21" s="82">
        <v>4</v>
      </c>
      <c r="X21" s="82">
        <v>4</v>
      </c>
      <c r="Y21" s="82">
        <v>4</v>
      </c>
      <c r="Z21" s="82">
        <v>1</v>
      </c>
      <c r="AA21" s="84" t="s">
        <v>106</v>
      </c>
      <c r="AB21" s="84" t="s">
        <v>155</v>
      </c>
      <c r="AC21" s="84" t="s">
        <v>93</v>
      </c>
      <c r="AD21" s="39">
        <f t="shared" si="1"/>
        <v>0.9</v>
      </c>
      <c r="AE21" s="78" t="s">
        <v>127</v>
      </c>
      <c r="AF21" s="78" t="s">
        <v>125</v>
      </c>
      <c r="AG21" s="67">
        <v>3</v>
      </c>
      <c r="AH21" s="67" t="s">
        <v>77</v>
      </c>
      <c r="AI21" s="67" t="s">
        <v>74</v>
      </c>
      <c r="AJ21" s="67" t="s">
        <v>151</v>
      </c>
    </row>
    <row r="22" spans="1:36" s="60" customFormat="1" x14ac:dyDescent="0.35">
      <c r="B22" s="90"/>
      <c r="Q22" s="91"/>
      <c r="R22" s="92"/>
      <c r="S22" s="93"/>
      <c r="T22" s="93"/>
      <c r="U22" s="93"/>
      <c r="Y22" s="93"/>
      <c r="Z22" s="93"/>
    </row>
    <row r="23" spans="1:36" s="60" customFormat="1" x14ac:dyDescent="0.35">
      <c r="B23" s="90"/>
      <c r="Q23" s="91"/>
      <c r="R23" s="92"/>
      <c r="S23" s="93"/>
      <c r="T23" s="93"/>
      <c r="U23" s="93"/>
      <c r="Y23" s="93"/>
      <c r="Z23" s="93"/>
    </row>
    <row r="24" spans="1:36" s="60" customFormat="1" x14ac:dyDescent="0.35">
      <c r="B24" s="90"/>
      <c r="Q24" s="91"/>
      <c r="R24" s="92"/>
      <c r="S24" s="93"/>
      <c r="T24" s="93"/>
      <c r="U24" s="93"/>
      <c r="Y24" s="93"/>
      <c r="Z24" s="93"/>
    </row>
    <row r="25" spans="1:36" x14ac:dyDescent="0.35">
      <c r="S25" s="21"/>
      <c r="T25" s="21"/>
      <c r="U25" s="21"/>
      <c r="Y25" s="21"/>
      <c r="Z25" s="21"/>
    </row>
    <row r="26" spans="1:36" x14ac:dyDescent="0.35">
      <c r="S26" s="21"/>
      <c r="T26" s="21"/>
      <c r="U26" s="21"/>
      <c r="Y26" s="21"/>
      <c r="Z26" s="21"/>
    </row>
    <row r="27" spans="1:36" x14ac:dyDescent="0.35">
      <c r="S27" s="21"/>
      <c r="T27" s="21"/>
      <c r="U27" s="21"/>
      <c r="Y27" s="21"/>
      <c r="Z27" s="21"/>
    </row>
    <row r="28" spans="1:36" x14ac:dyDescent="0.35">
      <c r="S28" s="21"/>
      <c r="T28" s="21"/>
      <c r="U28" s="21"/>
      <c r="Y28" s="21"/>
      <c r="Z28" s="21"/>
    </row>
    <row r="29" spans="1:36" x14ac:dyDescent="0.35">
      <c r="S29" s="21"/>
      <c r="T29" s="21"/>
      <c r="U29" s="21"/>
      <c r="Y29" s="21"/>
      <c r="Z29" s="21"/>
    </row>
    <row r="30" spans="1:36" x14ac:dyDescent="0.35">
      <c r="S30" s="21"/>
      <c r="T30" s="21"/>
      <c r="U30" s="21"/>
      <c r="Y30" s="21"/>
      <c r="Z30" s="21"/>
    </row>
    <row r="31" spans="1:36" x14ac:dyDescent="0.35">
      <c r="S31" s="21"/>
      <c r="T31" s="21"/>
      <c r="U31" s="21"/>
      <c r="Y31" s="21"/>
      <c r="Z31" s="21"/>
    </row>
    <row r="32" spans="1:36" x14ac:dyDescent="0.35">
      <c r="S32" s="21"/>
      <c r="T32" s="21"/>
      <c r="U32" s="21"/>
      <c r="Y32" s="21"/>
      <c r="Z32" s="21"/>
    </row>
    <row r="33" spans="19:26" x14ac:dyDescent="0.35">
      <c r="S33" s="21"/>
      <c r="T33" s="21"/>
      <c r="U33" s="21"/>
      <c r="Y33" s="21"/>
      <c r="Z33" s="21"/>
    </row>
    <row r="34" spans="19:26" x14ac:dyDescent="0.35">
      <c r="S34" s="21"/>
      <c r="T34" s="21"/>
      <c r="U34" s="21"/>
      <c r="Y34" s="21"/>
      <c r="Z34" s="21"/>
    </row>
    <row r="35" spans="19:26" x14ac:dyDescent="0.35">
      <c r="S35" s="21"/>
      <c r="T35" s="21"/>
      <c r="U35" s="21"/>
      <c r="Y35" s="21"/>
      <c r="Z35" s="21"/>
    </row>
    <row r="36" spans="19:26" x14ac:dyDescent="0.35">
      <c r="S36" s="21"/>
      <c r="T36" s="21"/>
      <c r="U36" s="21"/>
      <c r="Y36" s="21"/>
      <c r="Z36" s="21"/>
    </row>
    <row r="37" spans="19:26" x14ac:dyDescent="0.35">
      <c r="S37" s="21"/>
      <c r="T37" s="21"/>
      <c r="U37" s="21"/>
      <c r="Y37" s="21"/>
      <c r="Z37" s="21"/>
    </row>
    <row r="38" spans="19:26" x14ac:dyDescent="0.35">
      <c r="S38" s="21"/>
      <c r="T38" s="21"/>
      <c r="U38" s="21"/>
      <c r="Y38" s="21"/>
      <c r="Z38" s="21"/>
    </row>
    <row r="39" spans="19:26" x14ac:dyDescent="0.35">
      <c r="S39" s="21"/>
      <c r="T39" s="21"/>
      <c r="U39" s="21"/>
      <c r="Y39" s="21"/>
      <c r="Z39" s="21"/>
    </row>
  </sheetData>
  <sheetProtection algorithmName="SHA-512" hashValue="PR9BFYiZUZ/aDzlmFtBTbgtuN2WJ/Ys6Q6sLHQrdzPa1SYvKl9EF29l49jIN6i+ou4KeAtgmqRjEIkl8aaJ32g==" saltValue="YQgblvAyaiWNvHDxFZZDLg==" spinCount="100000" sheet="1" objects="1" scenarios="1"/>
  <phoneticPr fontId="4" type="noConversion"/>
  <pageMargins left="0.7" right="0.7" top="0.75" bottom="0.75" header="0.3" footer="0.3"/>
  <ignoredErrors>
    <ignoredError sqref="AB5:AC5 AC2 AB6:AC6 AC12:AC13" twoDigitTextYear="1"/>
    <ignoredError sqref="AA9:AA1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0101-9E63-48C6-8A3F-2989CBF2A559}">
  <dimension ref="A1:Y21"/>
  <sheetViews>
    <sheetView workbookViewId="0">
      <selection sqref="A1:T21"/>
    </sheetView>
  </sheetViews>
  <sheetFormatPr defaultRowHeight="14.5" x14ac:dyDescent="0.35"/>
  <cols>
    <col min="1" max="1" width="24.26953125" style="57" customWidth="1"/>
    <col min="2" max="4" width="8.7265625" style="57"/>
    <col min="5" max="5" width="6.81640625" style="57" customWidth="1"/>
    <col min="6" max="6" width="7.1796875" style="57" customWidth="1"/>
    <col min="7" max="7" width="6.7265625" style="57" customWidth="1"/>
    <col min="8" max="8" width="6.81640625" style="57" customWidth="1"/>
    <col min="9" max="9" width="6.90625" style="57" customWidth="1"/>
    <col min="10" max="10" width="7.7265625" style="57" customWidth="1"/>
    <col min="11" max="11" width="7.6328125" style="57" customWidth="1"/>
    <col min="12" max="12" width="7.453125" style="57" customWidth="1"/>
    <col min="13" max="13" width="6.54296875" style="57" customWidth="1"/>
    <col min="14" max="14" width="5.81640625" style="57" customWidth="1"/>
    <col min="15" max="15" width="6.6328125" style="57" customWidth="1"/>
    <col min="16" max="16" width="7.1796875" style="57" customWidth="1"/>
    <col min="17" max="19" width="7.453125" style="57" customWidth="1"/>
    <col min="20" max="16384" width="8.7265625" style="57"/>
  </cols>
  <sheetData>
    <row r="1" spans="1:25" ht="125" x14ac:dyDescent="0.35">
      <c r="A1" s="11"/>
      <c r="B1" s="114" t="s">
        <v>46</v>
      </c>
      <c r="C1" s="114" t="s">
        <v>47</v>
      </c>
      <c r="D1" s="114" t="s">
        <v>58</v>
      </c>
      <c r="E1" s="115" t="s">
        <v>16</v>
      </c>
      <c r="F1" s="115" t="s">
        <v>17</v>
      </c>
      <c r="G1" s="115" t="s">
        <v>6</v>
      </c>
      <c r="H1" s="115" t="s">
        <v>7</v>
      </c>
      <c r="I1" s="115" t="s">
        <v>8</v>
      </c>
      <c r="J1" s="115" t="s">
        <v>9</v>
      </c>
      <c r="K1" s="115" t="s">
        <v>18</v>
      </c>
      <c r="L1" s="115" t="s">
        <v>24</v>
      </c>
      <c r="M1" s="115" t="s">
        <v>12</v>
      </c>
      <c r="N1" s="115" t="s">
        <v>25</v>
      </c>
      <c r="O1" s="115" t="s">
        <v>26</v>
      </c>
      <c r="P1" s="115" t="s">
        <v>29</v>
      </c>
      <c r="Q1" s="115" t="s">
        <v>42</v>
      </c>
      <c r="R1" s="115" t="s">
        <v>40</v>
      </c>
      <c r="S1" s="115" t="s">
        <v>11</v>
      </c>
      <c r="T1" s="115" t="s">
        <v>52</v>
      </c>
    </row>
    <row r="2" spans="1:25" x14ac:dyDescent="0.35">
      <c r="A2" s="116" t="s">
        <v>165</v>
      </c>
      <c r="B2" s="117" t="b">
        <f>IF(AND('Species Selection Tool'!B$5&gt;=Species!B2,'Species Selection Tool'!B$5&lt;=Species!C2),Output!A2=Species!A2)</f>
        <v>1</v>
      </c>
      <c r="C2" s="118" t="b">
        <f>OR(AND('Species Selection Tool'!B$6="Yes",Species!D2&gt;=3),'Species Selection Tool'!B$6="No")</f>
        <v>1</v>
      </c>
      <c r="D2" s="118" t="b">
        <f>IF('Species Selection Tool'!$B$8="75cm",TRUE)</f>
        <v>1</v>
      </c>
      <c r="E2" s="118" t="b">
        <f>OR(AND('Species Selection Tool'!$B$17="Yes",Species!E2&gt;=3),'Species Selection Tool'!$B$17="-")</f>
        <v>1</v>
      </c>
      <c r="F2" s="118" t="b">
        <f>OR(AND('Species Selection Tool'!$B$20="Yes",Species!F2&gt;=4),'Species Selection Tool'!$B$20="-")</f>
        <v>1</v>
      </c>
      <c r="G2" s="118" t="b">
        <f>OR(AND('Species Selection Tool'!$B$12="Yes",Species!G2&gt;=3),'Species Selection Tool'!$B$12="-")</f>
        <v>1</v>
      </c>
      <c r="H2" s="118" t="b">
        <f>OR(AND('Species Selection Tool'!$B$13="Yes",Species!H2&gt;=3),'Species Selection Tool'!$B$13="-")</f>
        <v>1</v>
      </c>
      <c r="I2" s="118" t="b">
        <f>OR(AND('Species Selection Tool'!$B$14="Yes",Species!I2&gt;=3),'Species Selection Tool'!$B$14="-")</f>
        <v>1</v>
      </c>
      <c r="J2" s="118" t="b">
        <f>OR(AND('Species Selection Tool'!$B$18="Yes",Species!J2&gt;=3),'Species Selection Tool'!$B$18="-")</f>
        <v>1</v>
      </c>
      <c r="K2" s="118" t="b">
        <f>OR(AND('Species Selection Tool'!$B$15="Yes",Species!K2&gt;=3),'Species Selection Tool'!$B$15="-")</f>
        <v>1</v>
      </c>
      <c r="L2" s="118" t="b">
        <f>OR(AND('Species Selection Tool'!$B$16="Yes",Species!L2&gt;=3),'Species Selection Tool'!$B$16="-")</f>
        <v>1</v>
      </c>
      <c r="M2" s="118" t="b">
        <f>OR(AND('Species Selection Tool'!$B$23="Yes",Species!M2&gt;=3),AND('Species Selection Tool'!$B$23="No",Species!M2&lt;3),AND('Species Selection Tool'!$B$23="-"))</f>
        <v>1</v>
      </c>
      <c r="N2" s="118" t="b">
        <f>OR(AND('Species Selection Tool'!$B$7="Drill",Species!P2&gt;=3),('Species Selection Tool'!$B$7="Broadcast"))</f>
        <v>1</v>
      </c>
      <c r="O2" s="119" t="b">
        <f>OR(AND('Species Selection Tool'!$B$7="Broadcast",Species!Q2&gt;=3,Species!R2&lt;=1),('Species Selection Tool'!$B$7="Drill"))</f>
        <v>1</v>
      </c>
      <c r="P2" s="118" t="b">
        <f>OR(AND('Species Selection Tool'!$B$9="Yes",Species!U2&gt;=2),'Species Selection Tool'!$B$9="No")</f>
        <v>1</v>
      </c>
      <c r="Q2" s="118" t="b">
        <f>OR(AND('Species Selection Tool'!$B$19="Yes",Species!V2&gt;=3),'Species Selection Tool'!$B$19="-")</f>
        <v>1</v>
      </c>
      <c r="R2" s="118" t="b">
        <f>OR(AND('Species Selection Tool'!$B$21="Yes",Species!W2&gt;=3),'Species Selection Tool'!$B$21="-")</f>
        <v>1</v>
      </c>
      <c r="S2" s="118" t="b">
        <f>OR(AND('Species Selection Tool'!$B$22="Yes",Species!O2&gt;=3),'Species Selection Tool'!$B$22="-")</f>
        <v>1</v>
      </c>
      <c r="T2" s="120" t="b">
        <f>AND(B2:S2)</f>
        <v>1</v>
      </c>
    </row>
    <row r="3" spans="1:25" x14ac:dyDescent="0.35">
      <c r="A3" s="116" t="s">
        <v>166</v>
      </c>
      <c r="B3" s="121" t="b">
        <f>IF(AND('Species Selection Tool'!B$5&gt;=Species!B3,'Species Selection Tool'!B$5&lt;=Species!C3),Output!A3=Species!A3)</f>
        <v>1</v>
      </c>
      <c r="C3" t="b">
        <f>OR(AND('Species Selection Tool'!B$6="Yes",Species!D3&gt;=3),'Species Selection Tool'!B$6="No")</f>
        <v>1</v>
      </c>
      <c r="D3" t="b">
        <f>IF('Species Selection Tool'!$B$8="75cm",TRUE)</f>
        <v>1</v>
      </c>
      <c r="E3" t="b">
        <f>OR(AND('Species Selection Tool'!$B$17="Yes",Species!E3&gt;=3),'Species Selection Tool'!$B$17="-")</f>
        <v>1</v>
      </c>
      <c r="F3" t="b">
        <f>OR(AND('Species Selection Tool'!$B$20="Yes",Species!F3&gt;=4),'Species Selection Tool'!$B$20="-")</f>
        <v>1</v>
      </c>
      <c r="G3" t="b">
        <f>OR(AND('Species Selection Tool'!$B$12="Yes",Species!G3&gt;=3),'Species Selection Tool'!$B$12="-")</f>
        <v>1</v>
      </c>
      <c r="H3" t="b">
        <f>OR(AND('Species Selection Tool'!$B$13="Yes",Species!H3&gt;=3),'Species Selection Tool'!$B$13="-")</f>
        <v>1</v>
      </c>
      <c r="I3" t="b">
        <f>OR(AND('Species Selection Tool'!$B$14="Yes",Species!I3&gt;=3),'Species Selection Tool'!$B$14="-")</f>
        <v>1</v>
      </c>
      <c r="J3" t="b">
        <f>OR(AND('Species Selection Tool'!$B$18="Yes",Species!J3&gt;=3),'Species Selection Tool'!$B$18="-")</f>
        <v>1</v>
      </c>
      <c r="K3" t="b">
        <f>OR(AND('Species Selection Tool'!$B$15="Yes",Species!K3&gt;=3),'Species Selection Tool'!$B$15="-")</f>
        <v>1</v>
      </c>
      <c r="L3" t="b">
        <f>OR(AND('Species Selection Tool'!$B$16="Yes",Species!L3&gt;=3),'Species Selection Tool'!$B$16="-")</f>
        <v>1</v>
      </c>
      <c r="M3" t="b">
        <f>OR(AND('Species Selection Tool'!$B$23="Yes",Species!M3&gt;=3),AND('Species Selection Tool'!$B$23="No",Species!M3&lt;3),AND('Species Selection Tool'!$B$23="-"))</f>
        <v>1</v>
      </c>
      <c r="N3" t="b">
        <f>OR(AND('Species Selection Tool'!$B$7="Drill",Species!P3&gt;=3),('Species Selection Tool'!$B$7="Broadcast"))</f>
        <v>1</v>
      </c>
      <c r="O3" s="122" t="b">
        <f>OR(AND('Species Selection Tool'!$B$7="Broadcast",Species!Q3&gt;=3,Species!R3&lt;=1),('Species Selection Tool'!$B$7="Drill"))</f>
        <v>1</v>
      </c>
      <c r="P3" t="b">
        <f>OR(AND('Species Selection Tool'!$B$9="Yes",Species!U3&gt;=2),'Species Selection Tool'!$B$9="No")</f>
        <v>1</v>
      </c>
      <c r="Q3" t="b">
        <f>OR(AND('Species Selection Tool'!$B$19="Yes",Species!V3&gt;=3),'Species Selection Tool'!$B$19="-")</f>
        <v>1</v>
      </c>
      <c r="R3" t="b">
        <f>OR(AND('Species Selection Tool'!$B$21="Yes",Species!W3&gt;=3),'Species Selection Tool'!$B$21="-")</f>
        <v>1</v>
      </c>
      <c r="S3" t="b">
        <f>OR(AND('Species Selection Tool'!$B$22="Yes",Species!O3&gt;=3),'Species Selection Tool'!$B$22="-")</f>
        <v>1</v>
      </c>
      <c r="T3" s="123" t="b">
        <f t="shared" ref="T3:T16" si="0">AND(B3:S3)</f>
        <v>1</v>
      </c>
    </row>
    <row r="4" spans="1:25" x14ac:dyDescent="0.35">
      <c r="A4" s="116" t="s">
        <v>167</v>
      </c>
      <c r="B4" s="121" t="b">
        <f>IF(AND('Species Selection Tool'!B$5&gt;=Species!B4,'Species Selection Tool'!B$5&lt;=Species!C4),Output!A4=Species!A4)</f>
        <v>1</v>
      </c>
      <c r="C4" t="b">
        <f>OR(AND('Species Selection Tool'!B$6="Yes",Species!D4&gt;=3),'Species Selection Tool'!B$6="No")</f>
        <v>1</v>
      </c>
      <c r="D4" t="b">
        <f>IF('Species Selection Tool'!$B$8="75cm",TRUE)</f>
        <v>1</v>
      </c>
      <c r="E4" t="b">
        <f>OR(AND('Species Selection Tool'!$B$17="Yes",Species!E4&gt;=3),'Species Selection Tool'!$B$17="-")</f>
        <v>1</v>
      </c>
      <c r="F4" t="b">
        <f>OR(AND('Species Selection Tool'!$B$20="Yes",Species!F4&gt;=4),'Species Selection Tool'!$B$20="-")</f>
        <v>1</v>
      </c>
      <c r="G4" t="b">
        <f>OR(AND('Species Selection Tool'!$B$12="Yes",Species!G4&gt;=3),'Species Selection Tool'!$B$12="-")</f>
        <v>1</v>
      </c>
      <c r="H4" t="b">
        <f>OR(AND('Species Selection Tool'!$B$13="Yes",Species!H4&gt;=3),'Species Selection Tool'!$B$13="-")</f>
        <v>1</v>
      </c>
      <c r="I4" t="b">
        <f>OR(AND('Species Selection Tool'!$B$14="Yes",Species!I4&gt;=3),'Species Selection Tool'!$B$14="-")</f>
        <v>1</v>
      </c>
      <c r="J4" t="b">
        <f>OR(AND('Species Selection Tool'!$B$18="Yes",Species!J4&gt;=3),'Species Selection Tool'!$B$18="-")</f>
        <v>1</v>
      </c>
      <c r="K4" t="b">
        <f>OR(AND('Species Selection Tool'!$B$15="Yes",Species!K4&gt;=3),'Species Selection Tool'!$B$15="-")</f>
        <v>1</v>
      </c>
      <c r="L4" t="b">
        <f>OR(AND('Species Selection Tool'!$B$16="Yes",Species!L4&gt;=3),'Species Selection Tool'!$B$16="-")</f>
        <v>1</v>
      </c>
      <c r="M4" t="b">
        <f>OR(AND('Species Selection Tool'!$B$23="Yes",Species!M4&gt;=3),AND('Species Selection Tool'!$B$23="No",Species!M4&lt;3),AND('Species Selection Tool'!$B$23="-"))</f>
        <v>1</v>
      </c>
      <c r="N4" t="b">
        <f>OR(AND('Species Selection Tool'!$B$7="Drill",Species!P4&gt;=3),('Species Selection Tool'!$B$7="Broadcast"))</f>
        <v>1</v>
      </c>
      <c r="O4" s="122" t="b">
        <f>OR(AND('Species Selection Tool'!$B$7="Broadcast",Species!Q4&gt;=3,Species!R4&lt;=1),('Species Selection Tool'!$B$7="Drill"))</f>
        <v>1</v>
      </c>
      <c r="P4" t="b">
        <f>OR(AND('Species Selection Tool'!$B$9="Yes",Species!U4&gt;=2),'Species Selection Tool'!$B$9="No")</f>
        <v>1</v>
      </c>
      <c r="Q4" t="b">
        <f>OR(AND('Species Selection Tool'!$B$19="Yes",Species!V4&gt;=3),'Species Selection Tool'!$B$19="-")</f>
        <v>1</v>
      </c>
      <c r="R4" t="b">
        <f>OR(AND('Species Selection Tool'!$B$21="Yes",Species!W4&gt;=3),'Species Selection Tool'!$B$21="-")</f>
        <v>1</v>
      </c>
      <c r="S4" t="b">
        <f>OR(AND('Species Selection Tool'!$B$22="Yes",Species!O4&gt;=3),'Species Selection Tool'!$B$22="-")</f>
        <v>1</v>
      </c>
      <c r="T4" s="123" t="b">
        <f t="shared" si="0"/>
        <v>1</v>
      </c>
    </row>
    <row r="5" spans="1:25" x14ac:dyDescent="0.35">
      <c r="A5" s="116" t="s">
        <v>36</v>
      </c>
      <c r="B5" s="121" t="b">
        <f>IF(AND('Species Selection Tool'!B$5&gt;=Species!B5,'Species Selection Tool'!B$5&lt;=Species!C5),Output!A5=Species!A5)</f>
        <v>1</v>
      </c>
      <c r="C5" t="b">
        <f>OR(AND('Species Selection Tool'!B$6="Yes",Species!D5&gt;=3),'Species Selection Tool'!B$6="No")</f>
        <v>1</v>
      </c>
      <c r="D5" t="b">
        <f>IF('Species Selection Tool'!$B$8="75cm",TRUE)</f>
        <v>1</v>
      </c>
      <c r="E5" t="b">
        <f>OR(AND('Species Selection Tool'!$B$17="Yes",Species!E5&gt;=3),'Species Selection Tool'!$B$17="-")</f>
        <v>1</v>
      </c>
      <c r="F5" t="b">
        <f>OR(AND('Species Selection Tool'!$B$20="Yes",Species!F5&gt;=4),'Species Selection Tool'!$B$20="-")</f>
        <v>1</v>
      </c>
      <c r="G5" t="b">
        <f>OR(AND('Species Selection Tool'!$B$12="Yes",Species!G5&gt;=3),'Species Selection Tool'!$B$12="-")</f>
        <v>1</v>
      </c>
      <c r="H5" t="b">
        <f>OR(AND('Species Selection Tool'!$B$13="Yes",Species!H5&gt;=3),'Species Selection Tool'!$B$13="-")</f>
        <v>1</v>
      </c>
      <c r="I5" t="b">
        <f>OR(AND('Species Selection Tool'!$B$14="Yes",Species!I5&gt;=3),'Species Selection Tool'!$B$14="-")</f>
        <v>1</v>
      </c>
      <c r="J5" t="b">
        <f>OR(AND('Species Selection Tool'!$B$18="Yes",Species!J5&gt;=3),'Species Selection Tool'!$B$18="-")</f>
        <v>1</v>
      </c>
      <c r="K5" t="b">
        <f>OR(AND('Species Selection Tool'!$B$15="Yes",Species!K5&gt;=3),'Species Selection Tool'!$B$15="-")</f>
        <v>1</v>
      </c>
      <c r="L5" t="b">
        <f>OR(AND('Species Selection Tool'!$B$16="Yes",Species!L5&gt;=3),'Species Selection Tool'!$B$16="-")</f>
        <v>1</v>
      </c>
      <c r="M5" t="b">
        <f>OR(AND('Species Selection Tool'!$B$23="Yes",Species!M5&gt;=3),AND('Species Selection Tool'!$B$23="No",Species!M5&lt;3),AND('Species Selection Tool'!$B$23="-"))</f>
        <v>1</v>
      </c>
      <c r="N5" t="b">
        <f>OR(AND('Species Selection Tool'!$B$7="Drill",Species!P5&gt;=3),('Species Selection Tool'!$B$7="Broadcast"))</f>
        <v>1</v>
      </c>
      <c r="O5" s="122" t="b">
        <f>OR(AND('Species Selection Tool'!$B$7="Broadcast",Species!Q5&gt;=3,Species!R5&lt;=1),('Species Selection Tool'!$B$7="Drill"))</f>
        <v>1</v>
      </c>
      <c r="P5" t="b">
        <f>OR(AND('Species Selection Tool'!$B$9="Yes",Species!U5&gt;=2),'Species Selection Tool'!$B$9="No")</f>
        <v>1</v>
      </c>
      <c r="Q5" t="b">
        <f>OR(AND('Species Selection Tool'!$B$19="Yes",Species!V5&gt;=3),'Species Selection Tool'!$B$19="-")</f>
        <v>1</v>
      </c>
      <c r="R5" t="b">
        <f>OR(AND('Species Selection Tool'!$B$21="Yes",Species!W5&gt;=3),'Species Selection Tool'!$B$21="-")</f>
        <v>1</v>
      </c>
      <c r="S5" t="b">
        <f>OR(AND('Species Selection Tool'!$B$22="Yes",Species!O5&gt;=3),'Species Selection Tool'!$B$22="-")</f>
        <v>1</v>
      </c>
      <c r="T5" s="123" t="b">
        <f t="shared" si="0"/>
        <v>1</v>
      </c>
    </row>
    <row r="6" spans="1:25" x14ac:dyDescent="0.35">
      <c r="A6" s="116" t="s">
        <v>1</v>
      </c>
      <c r="B6" s="121" t="b">
        <f>IF(AND('Species Selection Tool'!B$5&gt;=Species!B6,'Species Selection Tool'!B$5&lt;=Species!C6),Output!A6=Species!A6)</f>
        <v>1</v>
      </c>
      <c r="C6" t="b">
        <f>OR(AND('Species Selection Tool'!B$6="Yes",Species!D6&gt;=3),'Species Selection Tool'!B$6="No")</f>
        <v>1</v>
      </c>
      <c r="D6" t="b">
        <f>IF('Species Selection Tool'!$B$8="75cm",TRUE)</f>
        <v>1</v>
      </c>
      <c r="E6" t="b">
        <f>OR(AND('Species Selection Tool'!$B$17="Yes",Species!E6&gt;=3),'Species Selection Tool'!$B$17="-")</f>
        <v>1</v>
      </c>
      <c r="F6" t="b">
        <f>OR(AND('Species Selection Tool'!$B$20="Yes",Species!F6&gt;=4),'Species Selection Tool'!$B$20="-")</f>
        <v>1</v>
      </c>
      <c r="G6" t="b">
        <f>OR(AND('Species Selection Tool'!$B$12="Yes",Species!G6&gt;=3),'Species Selection Tool'!$B$12="-")</f>
        <v>1</v>
      </c>
      <c r="H6" t="b">
        <f>OR(AND('Species Selection Tool'!$B$13="Yes",Species!H6&gt;=3),'Species Selection Tool'!$B$13="-")</f>
        <v>1</v>
      </c>
      <c r="I6" t="b">
        <f>OR(AND('Species Selection Tool'!$B$14="Yes",Species!I6&gt;=3),'Species Selection Tool'!$B$14="-")</f>
        <v>1</v>
      </c>
      <c r="J6" t="b">
        <f>OR(AND('Species Selection Tool'!$B$18="Yes",Species!J6&gt;=3),'Species Selection Tool'!$B$18="-")</f>
        <v>1</v>
      </c>
      <c r="K6" t="b">
        <f>OR(AND('Species Selection Tool'!$B$15="Yes",Species!K6&gt;=3),'Species Selection Tool'!$B$15="-")</f>
        <v>1</v>
      </c>
      <c r="L6" t="b">
        <f>OR(AND('Species Selection Tool'!$B$16="Yes",Species!L6&gt;=3),'Species Selection Tool'!$B$16="-")</f>
        <v>1</v>
      </c>
      <c r="M6" t="b">
        <f>OR(AND('Species Selection Tool'!$B$23="Yes",Species!M6&gt;=3),AND('Species Selection Tool'!$B$23="No",Species!M6&lt;3),AND('Species Selection Tool'!$B$23="-"))</f>
        <v>1</v>
      </c>
      <c r="N6" t="b">
        <f>OR(AND('Species Selection Tool'!$B$7="Drill",Species!P6&gt;=3),('Species Selection Tool'!$B$7="Broadcast"))</f>
        <v>1</v>
      </c>
      <c r="O6" s="122" t="b">
        <f>OR(AND('Species Selection Tool'!$B$7="Broadcast",Species!Q6&gt;=3,Species!R6&lt;=1),('Species Selection Tool'!$B$7="Drill"))</f>
        <v>1</v>
      </c>
      <c r="P6" t="b">
        <f>OR(AND('Species Selection Tool'!$B$9="Yes",Species!U6&gt;=2),'Species Selection Tool'!$B$9="No")</f>
        <v>1</v>
      </c>
      <c r="Q6" t="b">
        <f>OR(AND('Species Selection Tool'!$B$19="Yes",Species!V6&gt;=3),'Species Selection Tool'!$B$19="-")</f>
        <v>1</v>
      </c>
      <c r="R6" t="b">
        <f>OR(AND('Species Selection Tool'!$B$21="Yes",Species!W6&gt;=3),'Species Selection Tool'!$B$21="-")</f>
        <v>1</v>
      </c>
      <c r="S6" t="b">
        <f>OR(AND('Species Selection Tool'!$B$22="Yes",Species!O6&gt;=3),'Species Selection Tool'!$B$22="-")</f>
        <v>1</v>
      </c>
      <c r="T6" s="123" t="b">
        <f t="shared" si="0"/>
        <v>1</v>
      </c>
    </row>
    <row r="7" spans="1:25" x14ac:dyDescent="0.35">
      <c r="A7" s="116" t="s">
        <v>30</v>
      </c>
      <c r="B7" s="121" t="b">
        <f>IF(AND('Species Selection Tool'!B$5&gt;=Species!B7,'Species Selection Tool'!B$5&lt;=Species!C7),Output!A7=Species!A7)</f>
        <v>1</v>
      </c>
      <c r="C7" t="b">
        <f>OR(AND('Species Selection Tool'!B$6="Yes",Species!D7&gt;=3),'Species Selection Tool'!B$6="No")</f>
        <v>1</v>
      </c>
      <c r="D7" t="b">
        <f>IF('Species Selection Tool'!$B$8="75cm",TRUE)</f>
        <v>1</v>
      </c>
      <c r="E7" t="b">
        <f>OR(AND('Species Selection Tool'!$B$17="Yes",Species!E7&gt;=3),'Species Selection Tool'!$B$17="-")</f>
        <v>1</v>
      </c>
      <c r="F7" t="b">
        <f>OR(AND('Species Selection Tool'!$B$20="Yes",Species!F7&gt;=4),'Species Selection Tool'!$B$20="-")</f>
        <v>1</v>
      </c>
      <c r="G7" t="b">
        <f>OR(AND('Species Selection Tool'!$B$12="Yes",Species!G7&gt;=3),'Species Selection Tool'!$B$12="-")</f>
        <v>1</v>
      </c>
      <c r="H7" t="b">
        <f>OR(AND('Species Selection Tool'!$B$13="Yes",Species!H7&gt;=3),'Species Selection Tool'!$B$13="-")</f>
        <v>1</v>
      </c>
      <c r="I7" t="b">
        <f>OR(AND('Species Selection Tool'!$B$14="Yes",Species!I7&gt;=3),'Species Selection Tool'!$B$14="-")</f>
        <v>1</v>
      </c>
      <c r="J7" t="b">
        <f>OR(AND('Species Selection Tool'!$B$18="Yes",Species!J7&gt;=3),'Species Selection Tool'!$B$18="-")</f>
        <v>1</v>
      </c>
      <c r="K7" t="b">
        <f>OR(AND('Species Selection Tool'!$B$15="Yes",Species!K7&gt;=3),'Species Selection Tool'!$B$15="-")</f>
        <v>1</v>
      </c>
      <c r="L7" t="b">
        <f>OR(AND('Species Selection Tool'!$B$16="Yes",Species!L7&gt;=3),'Species Selection Tool'!$B$16="-")</f>
        <v>1</v>
      </c>
      <c r="M7" t="b">
        <f>OR(AND('Species Selection Tool'!$B$23="Yes",Species!M7&gt;=3),AND('Species Selection Tool'!$B$23="No",Species!M7&lt;3),AND('Species Selection Tool'!$B$23="-"))</f>
        <v>1</v>
      </c>
      <c r="N7" t="b">
        <f>OR(AND('Species Selection Tool'!$B$7="Drill",Species!P7&gt;=3),('Species Selection Tool'!$B$7="Broadcast"))</f>
        <v>1</v>
      </c>
      <c r="O7" s="122" t="b">
        <f>OR(AND('Species Selection Tool'!$B$7="Broadcast",Species!Q7&gt;=3,Species!R7&lt;=1),('Species Selection Tool'!$B$7="Drill"))</f>
        <v>1</v>
      </c>
      <c r="P7" t="b">
        <f>OR(AND('Species Selection Tool'!$B$9="Yes",Species!U7&gt;=2),'Species Selection Tool'!$B$9="No")</f>
        <v>1</v>
      </c>
      <c r="Q7" t="b">
        <f>OR(AND('Species Selection Tool'!$B$19="Yes",Species!V7&gt;=3),'Species Selection Tool'!$B$19="-")</f>
        <v>1</v>
      </c>
      <c r="R7" t="b">
        <f>OR(AND('Species Selection Tool'!$B$21="Yes",Species!W7&gt;=3),'Species Selection Tool'!$B$21="-")</f>
        <v>1</v>
      </c>
      <c r="S7" t="b">
        <f>OR(AND('Species Selection Tool'!$B$22="Yes",Species!O7&gt;=3),'Species Selection Tool'!$B$22="-")</f>
        <v>1</v>
      </c>
      <c r="T7" s="123" t="b">
        <f t="shared" si="0"/>
        <v>1</v>
      </c>
    </row>
    <row r="8" spans="1:25" x14ac:dyDescent="0.35">
      <c r="A8" s="116" t="s">
        <v>31</v>
      </c>
      <c r="B8" s="121" t="b">
        <f>IF(AND('Species Selection Tool'!B$5&gt;=Species!B8,'Species Selection Tool'!B$5&lt;=Species!C8),Output!A8=Species!A8)</f>
        <v>1</v>
      </c>
      <c r="C8" t="b">
        <f>OR(AND('Species Selection Tool'!B$6="Yes",Species!D8&gt;=3),'Species Selection Tool'!B$6="No")</f>
        <v>1</v>
      </c>
      <c r="D8" t="b">
        <f>IF('Species Selection Tool'!$B$8="75cm",TRUE)</f>
        <v>1</v>
      </c>
      <c r="E8" t="b">
        <f>OR(AND('Species Selection Tool'!$B$17="Yes",Species!E8&gt;=3),'Species Selection Tool'!$B$17="-")</f>
        <v>1</v>
      </c>
      <c r="F8" t="b">
        <f>OR(AND('Species Selection Tool'!$B$20="Yes",Species!F8&gt;=4),'Species Selection Tool'!$B$20="-")</f>
        <v>1</v>
      </c>
      <c r="G8" t="b">
        <f>OR(AND('Species Selection Tool'!$B$12="Yes",Species!G8&gt;=3),'Species Selection Tool'!$B$12="-")</f>
        <v>1</v>
      </c>
      <c r="H8" t="b">
        <f>OR(AND('Species Selection Tool'!$B$13="Yes",Species!H8&gt;=3),'Species Selection Tool'!$B$13="-")</f>
        <v>1</v>
      </c>
      <c r="I8" t="b">
        <f>OR(AND('Species Selection Tool'!$B$14="Yes",Species!I8&gt;=3),'Species Selection Tool'!$B$14="-")</f>
        <v>1</v>
      </c>
      <c r="J8" t="b">
        <f>OR(AND('Species Selection Tool'!$B$18="Yes",Species!J8&gt;=3),'Species Selection Tool'!$B$18="-")</f>
        <v>1</v>
      </c>
      <c r="K8" t="b">
        <f>OR(AND('Species Selection Tool'!$B$15="Yes",Species!K8&gt;=3),'Species Selection Tool'!$B$15="-")</f>
        <v>1</v>
      </c>
      <c r="L8" t="b">
        <f>OR(AND('Species Selection Tool'!$B$16="Yes",Species!L8&gt;=3),'Species Selection Tool'!$B$16="-")</f>
        <v>1</v>
      </c>
      <c r="M8" t="b">
        <f>OR(AND('Species Selection Tool'!$B$23="Yes",Species!M8&gt;=3),AND('Species Selection Tool'!$B$23="No",Species!M8&lt;3),AND('Species Selection Tool'!$B$23="-"))</f>
        <v>1</v>
      </c>
      <c r="N8" t="b">
        <f>OR(AND('Species Selection Tool'!$B$7="Drill",Species!P8&gt;=3),('Species Selection Tool'!$B$7="Broadcast"))</f>
        <v>1</v>
      </c>
      <c r="O8" s="122" t="b">
        <f>OR(AND('Species Selection Tool'!$B$7="Broadcast",Species!Q8&gt;=3,Species!R8&lt;=1),('Species Selection Tool'!$B$7="Drill"))</f>
        <v>1</v>
      </c>
      <c r="P8" t="b">
        <f>OR(AND('Species Selection Tool'!$B$9="Yes",Species!U8&gt;=2),'Species Selection Tool'!$B$9="No")</f>
        <v>1</v>
      </c>
      <c r="Q8" t="b">
        <f>OR(AND('Species Selection Tool'!$B$19="Yes",Species!V8&gt;=3),'Species Selection Tool'!$B$19="-")</f>
        <v>1</v>
      </c>
      <c r="R8" t="b">
        <f>OR(AND('Species Selection Tool'!$B$21="Yes",Species!W8&gt;=3),'Species Selection Tool'!$B$21="-")</f>
        <v>1</v>
      </c>
      <c r="S8" t="b">
        <f>OR(AND('Species Selection Tool'!$B$22="Yes",Species!O8&gt;=3),'Species Selection Tool'!$B$22="-")</f>
        <v>1</v>
      </c>
      <c r="T8" s="123" t="b">
        <f t="shared" si="0"/>
        <v>1</v>
      </c>
      <c r="V8" s="58"/>
      <c r="W8" s="58"/>
      <c r="X8" s="58"/>
      <c r="Y8" s="58"/>
    </row>
    <row r="9" spans="1:25" x14ac:dyDescent="0.35">
      <c r="A9" s="116" t="s">
        <v>32</v>
      </c>
      <c r="B9" s="121" t="b">
        <f>IF(AND('Species Selection Tool'!B$5&gt;=Species!B9,'Species Selection Tool'!B$5&lt;=Species!C9),Output!A9=Species!A9)</f>
        <v>1</v>
      </c>
      <c r="C9" t="b">
        <f>OR(AND('Species Selection Tool'!B$6="Yes",Species!D9&gt;=3),'Species Selection Tool'!B$6="No")</f>
        <v>1</v>
      </c>
      <c r="D9" t="b">
        <f>IF('Species Selection Tool'!$B$8="75cm",TRUE)</f>
        <v>1</v>
      </c>
      <c r="E9" t="b">
        <f>OR(AND('Species Selection Tool'!$B$17="Yes",Species!E9&gt;=3),'Species Selection Tool'!$B$17="-")</f>
        <v>1</v>
      </c>
      <c r="F9" t="b">
        <f>OR(AND('Species Selection Tool'!$B$20="Yes",Species!F9&gt;=4),'Species Selection Tool'!$B$20="-")</f>
        <v>1</v>
      </c>
      <c r="G9" t="b">
        <f>OR(AND('Species Selection Tool'!$B$12="Yes",Species!G9&gt;=3),'Species Selection Tool'!$B$12="-")</f>
        <v>1</v>
      </c>
      <c r="H9" t="b">
        <f>OR(AND('Species Selection Tool'!$B$13="Yes",Species!H9&gt;=3),'Species Selection Tool'!$B$13="-")</f>
        <v>1</v>
      </c>
      <c r="I9" t="b">
        <f>OR(AND('Species Selection Tool'!$B$14="Yes",Species!I9&gt;=3),'Species Selection Tool'!$B$14="-")</f>
        <v>1</v>
      </c>
      <c r="J9" t="b">
        <f>OR(AND('Species Selection Tool'!$B$18="Yes",Species!J9&gt;=3),'Species Selection Tool'!$B$18="-")</f>
        <v>1</v>
      </c>
      <c r="K9" t="b">
        <f>OR(AND('Species Selection Tool'!$B$15="Yes",Species!K9&gt;=3),'Species Selection Tool'!$B$15="-")</f>
        <v>1</v>
      </c>
      <c r="L9" t="b">
        <f>OR(AND('Species Selection Tool'!$B$16="Yes",Species!L9&gt;=3),'Species Selection Tool'!$B$16="-")</f>
        <v>1</v>
      </c>
      <c r="M9" t="b">
        <f>OR(AND('Species Selection Tool'!$B$23="Yes",Species!M9&gt;=3),AND('Species Selection Tool'!$B$23="No",Species!M9&lt;3),AND('Species Selection Tool'!$B$23="-"))</f>
        <v>1</v>
      </c>
      <c r="N9" t="b">
        <f>OR(AND('Species Selection Tool'!$B$7="Drill",Species!P9&gt;=3),('Species Selection Tool'!$B$7="Broadcast"))</f>
        <v>1</v>
      </c>
      <c r="O9" s="122" t="b">
        <f>OR(AND('Species Selection Tool'!$B$7="Broadcast",Species!Q9&gt;=3,Species!R9&lt;=1),('Species Selection Tool'!$B$7="Drill"))</f>
        <v>1</v>
      </c>
      <c r="P9" t="b">
        <f>OR(AND('Species Selection Tool'!$B$9="Yes",Species!U9&gt;=2),'Species Selection Tool'!$B$9="No")</f>
        <v>1</v>
      </c>
      <c r="Q9" t="b">
        <f>OR(AND('Species Selection Tool'!$B$19="Yes",Species!V9&gt;=3),'Species Selection Tool'!$B$19="-")</f>
        <v>1</v>
      </c>
      <c r="R9" t="b">
        <f>OR(AND('Species Selection Tool'!$B$21="Yes",Species!W9&gt;=3),'Species Selection Tool'!$B$21="-")</f>
        <v>1</v>
      </c>
      <c r="S9" t="b">
        <f>OR(AND('Species Selection Tool'!$B$22="Yes",Species!O9&gt;=3),'Species Selection Tool'!$B$22="-")</f>
        <v>1</v>
      </c>
      <c r="T9" s="123" t="b">
        <f t="shared" si="0"/>
        <v>1</v>
      </c>
    </row>
    <row r="10" spans="1:25" x14ac:dyDescent="0.35">
      <c r="A10" s="116" t="s">
        <v>33</v>
      </c>
      <c r="B10" s="121" t="b">
        <f>IF(AND('Species Selection Tool'!B$5&gt;=Species!B10,'Species Selection Tool'!B$5&lt;=Species!C10),Output!A10=Species!A10)</f>
        <v>1</v>
      </c>
      <c r="C10" t="b">
        <f>OR(AND('Species Selection Tool'!B$6="Yes",Species!D10&gt;=3),'Species Selection Tool'!B$6="No")</f>
        <v>1</v>
      </c>
      <c r="D10" t="b">
        <f>IF('Species Selection Tool'!$B$8="75cm",TRUE)</f>
        <v>1</v>
      </c>
      <c r="E10" t="b">
        <f>OR(AND('Species Selection Tool'!$B$17="Yes",Species!E10&gt;=3),'Species Selection Tool'!$B$17="-")</f>
        <v>1</v>
      </c>
      <c r="F10" t="b">
        <f>OR(AND('Species Selection Tool'!$B$20="Yes",Species!F10&gt;=4),'Species Selection Tool'!$B$20="-")</f>
        <v>1</v>
      </c>
      <c r="G10" t="b">
        <f>OR(AND('Species Selection Tool'!$B$12="Yes",Species!G10&gt;=3),'Species Selection Tool'!$B$12="-")</f>
        <v>1</v>
      </c>
      <c r="H10" t="b">
        <f>OR(AND('Species Selection Tool'!$B$13="Yes",Species!H10&gt;=3),'Species Selection Tool'!$B$13="-")</f>
        <v>1</v>
      </c>
      <c r="I10" t="b">
        <f>OR(AND('Species Selection Tool'!$B$14="Yes",Species!I10&gt;=3),'Species Selection Tool'!$B$14="-")</f>
        <v>1</v>
      </c>
      <c r="J10" t="b">
        <f>OR(AND('Species Selection Tool'!$B$18="Yes",Species!J10&gt;=3),'Species Selection Tool'!$B$18="-")</f>
        <v>1</v>
      </c>
      <c r="K10" t="b">
        <f>OR(AND('Species Selection Tool'!$B$15="Yes",Species!K10&gt;=3),'Species Selection Tool'!$B$15="-")</f>
        <v>1</v>
      </c>
      <c r="L10" t="b">
        <f>OR(AND('Species Selection Tool'!$B$16="Yes",Species!L10&gt;=3),'Species Selection Tool'!$B$16="-")</f>
        <v>1</v>
      </c>
      <c r="M10" t="b">
        <f>OR(AND('Species Selection Tool'!$B$23="Yes",Species!M10&gt;=3),AND('Species Selection Tool'!$B$23="No",Species!M10&lt;3),AND('Species Selection Tool'!$B$23="-"))</f>
        <v>1</v>
      </c>
      <c r="N10" t="b">
        <f>OR(AND('Species Selection Tool'!$B$7="Drill",Species!P10&gt;=3),('Species Selection Tool'!$B$7="Broadcast"))</f>
        <v>1</v>
      </c>
      <c r="O10" s="122" t="b">
        <f>OR(AND('Species Selection Tool'!$B$7="Broadcast",Species!Q10&gt;=3,Species!R10&lt;=1),('Species Selection Tool'!$B$7="Drill"))</f>
        <v>1</v>
      </c>
      <c r="P10" t="b">
        <f>OR(AND('Species Selection Tool'!$B$9="Yes",Species!U10&gt;=2),'Species Selection Tool'!$B$9="No")</f>
        <v>1</v>
      </c>
      <c r="Q10" t="b">
        <f>OR(AND('Species Selection Tool'!$B$19="Yes",Species!V10&gt;=3),'Species Selection Tool'!$B$19="-")</f>
        <v>1</v>
      </c>
      <c r="R10" t="b">
        <f>OR(AND('Species Selection Tool'!$B$21="Yes",Species!W10&gt;=3),'Species Selection Tool'!$B$21="-")</f>
        <v>1</v>
      </c>
      <c r="S10" t="b">
        <f>OR(AND('Species Selection Tool'!$B$22="Yes",Species!O10&gt;=3),'Species Selection Tool'!$B$22="-")</f>
        <v>1</v>
      </c>
      <c r="T10" s="123" t="b">
        <f t="shared" si="0"/>
        <v>1</v>
      </c>
    </row>
    <row r="11" spans="1:25" x14ac:dyDescent="0.35">
      <c r="A11" s="116" t="s">
        <v>2</v>
      </c>
      <c r="B11" s="121" t="b">
        <f>IF(AND('Species Selection Tool'!B$5&gt;=Species!B11,'Species Selection Tool'!B$5&lt;=Species!C11),Output!A11=Species!A11)</f>
        <v>1</v>
      </c>
      <c r="C11" t="b">
        <f>OR(AND('Species Selection Tool'!B$6="Yes",Species!D11&gt;=3),'Species Selection Tool'!B$6="No")</f>
        <v>1</v>
      </c>
      <c r="D11" t="b">
        <f>IF('Species Selection Tool'!$B$8="75cm",TRUE)</f>
        <v>1</v>
      </c>
      <c r="E11" t="b">
        <f>OR(AND('Species Selection Tool'!$B$17="Yes",Species!E11&gt;=3),'Species Selection Tool'!$B$17="-")</f>
        <v>1</v>
      </c>
      <c r="F11" t="b">
        <f>OR(AND('Species Selection Tool'!$B$20="Yes",Species!F11&gt;=4),'Species Selection Tool'!$B$20="-")</f>
        <v>1</v>
      </c>
      <c r="G11" t="b">
        <f>OR(AND('Species Selection Tool'!$B$12="Yes",Species!G11&gt;=3),'Species Selection Tool'!$B$12="-")</f>
        <v>1</v>
      </c>
      <c r="H11" t="b">
        <f>OR(AND('Species Selection Tool'!$B$13="Yes",Species!H11&gt;=3),'Species Selection Tool'!$B$13="-")</f>
        <v>1</v>
      </c>
      <c r="I11" t="b">
        <f>OR(AND('Species Selection Tool'!$B$14="Yes",Species!I11&gt;=3),'Species Selection Tool'!$B$14="-")</f>
        <v>1</v>
      </c>
      <c r="J11" t="b">
        <f>OR(AND('Species Selection Tool'!$B$18="Yes",Species!J11&gt;=3),'Species Selection Tool'!$B$18="-")</f>
        <v>1</v>
      </c>
      <c r="K11" t="b">
        <f>OR(AND('Species Selection Tool'!$B$15="Yes",Species!K11&gt;=3),'Species Selection Tool'!$B$15="-")</f>
        <v>1</v>
      </c>
      <c r="L11" t="b">
        <f>OR(AND('Species Selection Tool'!$B$16="Yes",Species!L11&gt;=3),'Species Selection Tool'!$B$16="-")</f>
        <v>1</v>
      </c>
      <c r="M11" t="b">
        <f>OR(AND('Species Selection Tool'!$B$23="Yes",Species!M11&gt;=3),AND('Species Selection Tool'!$B$23="No",Species!M11&lt;3),AND('Species Selection Tool'!$B$23="-"))</f>
        <v>1</v>
      </c>
      <c r="N11" t="b">
        <f>OR(AND('Species Selection Tool'!$B$7="Drill",Species!P11&gt;=3),('Species Selection Tool'!$B$7="Broadcast"))</f>
        <v>1</v>
      </c>
      <c r="O11" s="122" t="b">
        <f>OR(AND('Species Selection Tool'!$B$7="Broadcast",Species!Q11&gt;=3,Species!R11&lt;=1),('Species Selection Tool'!$B$7="Drill"))</f>
        <v>1</v>
      </c>
      <c r="P11" t="b">
        <f>OR(AND('Species Selection Tool'!$B$9="Yes",Species!U11&gt;=2),'Species Selection Tool'!$B$9="No")</f>
        <v>1</v>
      </c>
      <c r="Q11" t="b">
        <f>OR(AND('Species Selection Tool'!$B$19="Yes",Species!V11&gt;=3),'Species Selection Tool'!$B$19="-")</f>
        <v>1</v>
      </c>
      <c r="R11" t="b">
        <f>OR(AND('Species Selection Tool'!$B$21="Yes",Species!W11&gt;=3),'Species Selection Tool'!$B$21="-")</f>
        <v>1</v>
      </c>
      <c r="S11" t="b">
        <f>OR(AND('Species Selection Tool'!$B$22="Yes",Species!O11&gt;=3),'Species Selection Tool'!$B$22="-")</f>
        <v>1</v>
      </c>
      <c r="T11" s="123" t="b">
        <f t="shared" si="0"/>
        <v>1</v>
      </c>
    </row>
    <row r="12" spans="1:25" x14ac:dyDescent="0.35">
      <c r="A12" s="116" t="s">
        <v>3</v>
      </c>
      <c r="B12" s="121" t="b">
        <f>IF(AND('Species Selection Tool'!B$5&gt;=Species!B12,'Species Selection Tool'!B$5&lt;=Species!C12),Output!A12=Species!A12)</f>
        <v>1</v>
      </c>
      <c r="C12" t="b">
        <f>OR(AND('Species Selection Tool'!B$6="Yes",Species!D12&gt;=3),'Species Selection Tool'!B$6="No")</f>
        <v>1</v>
      </c>
      <c r="D12" t="b">
        <f>IF('Species Selection Tool'!$B$8="75cm",TRUE)</f>
        <v>1</v>
      </c>
      <c r="E12" t="b">
        <f>OR(AND('Species Selection Tool'!$B$17="Yes",Species!E12&gt;=3),'Species Selection Tool'!$B$17="-")</f>
        <v>1</v>
      </c>
      <c r="F12" t="b">
        <f>OR(AND('Species Selection Tool'!$B$20="Yes",Species!F12&gt;=4),'Species Selection Tool'!$B$20="-")</f>
        <v>1</v>
      </c>
      <c r="G12" t="b">
        <f>OR(AND('Species Selection Tool'!$B$12="Yes",Species!G12&gt;=3),'Species Selection Tool'!$B$12="-")</f>
        <v>1</v>
      </c>
      <c r="H12" t="b">
        <f>OR(AND('Species Selection Tool'!$B$13="Yes",Species!H12&gt;=3),'Species Selection Tool'!$B$13="-")</f>
        <v>1</v>
      </c>
      <c r="I12" t="b">
        <f>OR(AND('Species Selection Tool'!$B$14="Yes",Species!I12&gt;=3),'Species Selection Tool'!$B$14="-")</f>
        <v>1</v>
      </c>
      <c r="J12" t="b">
        <f>OR(AND('Species Selection Tool'!$B$18="Yes",Species!J12&gt;=3),'Species Selection Tool'!$B$18="-")</f>
        <v>1</v>
      </c>
      <c r="K12" t="b">
        <f>OR(AND('Species Selection Tool'!$B$15="Yes",Species!K12&gt;=3),'Species Selection Tool'!$B$15="-")</f>
        <v>1</v>
      </c>
      <c r="L12" t="b">
        <f>OR(AND('Species Selection Tool'!$B$16="Yes",Species!L12&gt;=3),'Species Selection Tool'!$B$16="-")</f>
        <v>1</v>
      </c>
      <c r="M12" t="b">
        <f>OR(AND('Species Selection Tool'!$B$23="Yes",Species!M12&gt;=3),AND('Species Selection Tool'!$B$23="No",Species!M12&lt;3),AND('Species Selection Tool'!$B$23="-"))</f>
        <v>1</v>
      </c>
      <c r="N12" t="b">
        <f>OR(AND('Species Selection Tool'!$B$7="Drill",Species!P12&gt;=3),('Species Selection Tool'!$B$7="Broadcast"))</f>
        <v>1</v>
      </c>
      <c r="O12" s="122" t="b">
        <f>OR(AND('Species Selection Tool'!$B$7="Broadcast",Species!Q12&gt;=3,Species!R12&lt;=1),('Species Selection Tool'!$B$7="Drill"))</f>
        <v>1</v>
      </c>
      <c r="P12" t="b">
        <f>OR(AND('Species Selection Tool'!$B$9="Yes",Species!U12&gt;=2),'Species Selection Tool'!$B$9="No")</f>
        <v>1</v>
      </c>
      <c r="Q12" t="b">
        <f>OR(AND('Species Selection Tool'!$B$19="Yes",Species!V12&gt;=3),'Species Selection Tool'!$B$19="-")</f>
        <v>1</v>
      </c>
      <c r="R12" t="b">
        <f>OR(AND('Species Selection Tool'!$B$21="Yes",Species!W12&gt;=3),'Species Selection Tool'!$B$21="-")</f>
        <v>1</v>
      </c>
      <c r="S12" t="b">
        <f>OR(AND('Species Selection Tool'!$B$22="Yes",Species!O12&gt;=3),'Species Selection Tool'!$B$22="-")</f>
        <v>1</v>
      </c>
      <c r="T12" s="123" t="b">
        <f t="shared" si="0"/>
        <v>1</v>
      </c>
    </row>
    <row r="13" spans="1:25" x14ac:dyDescent="0.35">
      <c r="A13" s="116" t="s">
        <v>4</v>
      </c>
      <c r="B13" s="121" t="b">
        <f>IF(AND('Species Selection Tool'!B$5&gt;=Species!B13,'Species Selection Tool'!B$5&lt;=Species!C13),Output!A13=Species!A13)</f>
        <v>1</v>
      </c>
      <c r="C13" t="b">
        <f>OR(AND('Species Selection Tool'!B$6="Yes",Species!D13&gt;=3),'Species Selection Tool'!B$6="No")</f>
        <v>1</v>
      </c>
      <c r="D13" t="b">
        <f>IF('Species Selection Tool'!$B$8="75cm",TRUE)</f>
        <v>1</v>
      </c>
      <c r="E13" t="b">
        <f>OR(AND('Species Selection Tool'!$B$17="Yes",Species!E13&gt;=3),'Species Selection Tool'!$B$17="-")</f>
        <v>1</v>
      </c>
      <c r="F13" t="b">
        <f>OR(AND('Species Selection Tool'!$B$20="Yes",Species!F13&gt;=4),'Species Selection Tool'!$B$20="-")</f>
        <v>1</v>
      </c>
      <c r="G13" t="b">
        <f>OR(AND('Species Selection Tool'!$B$12="Yes",Species!G13&gt;=3),'Species Selection Tool'!$B$12="-")</f>
        <v>1</v>
      </c>
      <c r="H13" t="b">
        <f>OR(AND('Species Selection Tool'!$B$13="Yes",Species!H13&gt;=3),'Species Selection Tool'!$B$13="-")</f>
        <v>1</v>
      </c>
      <c r="I13" t="b">
        <f>OR(AND('Species Selection Tool'!$B$14="Yes",Species!I13&gt;=3),'Species Selection Tool'!$B$14="-")</f>
        <v>1</v>
      </c>
      <c r="J13" t="b">
        <f>OR(AND('Species Selection Tool'!$B$18="Yes",Species!J13&gt;=3),'Species Selection Tool'!$B$18="-")</f>
        <v>1</v>
      </c>
      <c r="K13" t="b">
        <f>OR(AND('Species Selection Tool'!$B$15="Yes",Species!K13&gt;=3),'Species Selection Tool'!$B$15="-")</f>
        <v>1</v>
      </c>
      <c r="L13" t="b">
        <f>OR(AND('Species Selection Tool'!$B$16="Yes",Species!L13&gt;=3),'Species Selection Tool'!$B$16="-")</f>
        <v>1</v>
      </c>
      <c r="M13" t="b">
        <f>OR(AND('Species Selection Tool'!$B$23="Yes",Species!M13&gt;=3),AND('Species Selection Tool'!$B$23="No",Species!M13&lt;3),AND('Species Selection Tool'!$B$23="-"))</f>
        <v>1</v>
      </c>
      <c r="N13" t="b">
        <f>OR(AND('Species Selection Tool'!$B$7="Drill",Species!P13&gt;=3),('Species Selection Tool'!$B$7="Broadcast"))</f>
        <v>1</v>
      </c>
      <c r="O13" s="122" t="b">
        <f>OR(AND('Species Selection Tool'!$B$7="Broadcast",Species!Q13&gt;=3,Species!R13&lt;=1),('Species Selection Tool'!$B$7="Drill"))</f>
        <v>1</v>
      </c>
      <c r="P13" t="b">
        <f>OR(AND('Species Selection Tool'!$B$9="Yes",Species!U13&gt;=2),'Species Selection Tool'!$B$9="No")</f>
        <v>1</v>
      </c>
      <c r="Q13" t="b">
        <f>OR(AND('Species Selection Tool'!$B$19="Yes",Species!V13&gt;=3),'Species Selection Tool'!$B$19="-")</f>
        <v>1</v>
      </c>
      <c r="R13" t="b">
        <f>OR(AND('Species Selection Tool'!$B$21="Yes",Species!W13&gt;=3),'Species Selection Tool'!$B$21="-")</f>
        <v>1</v>
      </c>
      <c r="S13" t="b">
        <f>OR(AND('Species Selection Tool'!$B$22="Yes",Species!O13&gt;=3),'Species Selection Tool'!$B$22="-")</f>
        <v>1</v>
      </c>
      <c r="T13" s="123" t="b">
        <f t="shared" si="0"/>
        <v>1</v>
      </c>
    </row>
    <row r="14" spans="1:25" x14ac:dyDescent="0.35">
      <c r="A14" s="116" t="s">
        <v>5</v>
      </c>
      <c r="B14" s="121" t="b">
        <f>IF(AND('Species Selection Tool'!B$5&gt;=Species!B14,'Species Selection Tool'!B$5&lt;=Species!C14),Output!A14=Species!A14)</f>
        <v>1</v>
      </c>
      <c r="C14" t="b">
        <f>OR(AND('Species Selection Tool'!B$6="Yes",Species!D14&gt;=3),'Species Selection Tool'!B$6="No")</f>
        <v>1</v>
      </c>
      <c r="D14" t="b">
        <f>IF('Species Selection Tool'!$B$8="75cm",TRUE)</f>
        <v>1</v>
      </c>
      <c r="E14" t="b">
        <f>OR(AND('Species Selection Tool'!$B$17="Yes",Species!E14&gt;=3),'Species Selection Tool'!$B$17="-")</f>
        <v>1</v>
      </c>
      <c r="F14" t="b">
        <f>OR(AND('Species Selection Tool'!$B$20="Yes",Species!F14&gt;=4),'Species Selection Tool'!$B$20="-")</f>
        <v>1</v>
      </c>
      <c r="G14" t="b">
        <f>OR(AND('Species Selection Tool'!$B$12="Yes",Species!G14&gt;=3),'Species Selection Tool'!$B$12="-")</f>
        <v>1</v>
      </c>
      <c r="H14" t="b">
        <f>OR(AND('Species Selection Tool'!$B$13="Yes",Species!H14&gt;=3),'Species Selection Tool'!$B$13="-")</f>
        <v>1</v>
      </c>
      <c r="I14" t="b">
        <f>OR(AND('Species Selection Tool'!$B$14="Yes",Species!I14&gt;=3),'Species Selection Tool'!$B$14="-")</f>
        <v>1</v>
      </c>
      <c r="J14" t="b">
        <f>OR(AND('Species Selection Tool'!$B$18="Yes",Species!J14&gt;=3),'Species Selection Tool'!$B$18="-")</f>
        <v>1</v>
      </c>
      <c r="K14" t="b">
        <f>OR(AND('Species Selection Tool'!$B$15="Yes",Species!K14&gt;=3),'Species Selection Tool'!$B$15="-")</f>
        <v>1</v>
      </c>
      <c r="L14" t="b">
        <f>OR(AND('Species Selection Tool'!$B$16="Yes",Species!L14&gt;=3),'Species Selection Tool'!$B$16="-")</f>
        <v>1</v>
      </c>
      <c r="M14" t="b">
        <f>OR(AND('Species Selection Tool'!$B$23="Yes",Species!M14&gt;=3),AND('Species Selection Tool'!$B$23="No",Species!M14&lt;3),AND('Species Selection Tool'!$B$23="-"))</f>
        <v>1</v>
      </c>
      <c r="N14" t="b">
        <f>OR(AND('Species Selection Tool'!$B$7="Drill",Species!P14&gt;=3),('Species Selection Tool'!$B$7="Broadcast"))</f>
        <v>1</v>
      </c>
      <c r="O14" s="122" t="b">
        <f>OR(AND('Species Selection Tool'!$B$7="Broadcast",Species!Q14&gt;=3,Species!R14&lt;=1),('Species Selection Tool'!$B$7="Drill"))</f>
        <v>1</v>
      </c>
      <c r="P14" t="b">
        <f>OR(AND('Species Selection Tool'!$B$9="Yes",Species!U14&gt;=2),'Species Selection Tool'!$B$9="No")</f>
        <v>1</v>
      </c>
      <c r="Q14" t="b">
        <f>OR(AND('Species Selection Tool'!$B$19="Yes",Species!V14&gt;=3),'Species Selection Tool'!$B$19="-")</f>
        <v>1</v>
      </c>
      <c r="R14" t="b">
        <f>OR(AND('Species Selection Tool'!$B$21="Yes",Species!W14&gt;=3),'Species Selection Tool'!$B$21="-")</f>
        <v>1</v>
      </c>
      <c r="S14" t="b">
        <f>OR(AND('Species Selection Tool'!$B$22="Yes",Species!O14&gt;=3),'Species Selection Tool'!$B$22="-")</f>
        <v>1</v>
      </c>
      <c r="T14" s="123" t="b">
        <f t="shared" si="0"/>
        <v>1</v>
      </c>
    </row>
    <row r="15" spans="1:25" x14ac:dyDescent="0.35">
      <c r="A15" s="116" t="s">
        <v>34</v>
      </c>
      <c r="B15" s="121" t="b">
        <f>IF(AND('Species Selection Tool'!B$5&gt;=Species!B15,'Species Selection Tool'!B$5&lt;=Species!C15),Output!A15=Species!A15)</f>
        <v>1</v>
      </c>
      <c r="C15" t="b">
        <f>OR(AND('Species Selection Tool'!B$6="Yes",Species!D15&gt;=3),'Species Selection Tool'!B$6="No")</f>
        <v>1</v>
      </c>
      <c r="D15" t="b">
        <f>IF('Species Selection Tool'!$B$8="75cm",TRUE)</f>
        <v>1</v>
      </c>
      <c r="E15" t="b">
        <f>OR(AND('Species Selection Tool'!$B$17="Yes",Species!E15&gt;=3),'Species Selection Tool'!$B$17="-")</f>
        <v>1</v>
      </c>
      <c r="F15" t="b">
        <f>OR(AND('Species Selection Tool'!$B$20="Yes",Species!F15&gt;=4),'Species Selection Tool'!$B$20="-")</f>
        <v>1</v>
      </c>
      <c r="G15" t="b">
        <f>OR(AND('Species Selection Tool'!$B$12="Yes",Species!G15&gt;=3),'Species Selection Tool'!$B$12="-")</f>
        <v>1</v>
      </c>
      <c r="H15" t="b">
        <f>OR(AND('Species Selection Tool'!$B$13="Yes",Species!H15&gt;=3),'Species Selection Tool'!$B$13="-")</f>
        <v>1</v>
      </c>
      <c r="I15" t="b">
        <f>OR(AND('Species Selection Tool'!$B$14="Yes",Species!I15&gt;=3),'Species Selection Tool'!$B$14="-")</f>
        <v>1</v>
      </c>
      <c r="J15" t="b">
        <f>OR(AND('Species Selection Tool'!$B$18="Yes",Species!J15&gt;=3),'Species Selection Tool'!$B$18="-")</f>
        <v>1</v>
      </c>
      <c r="K15" t="b">
        <f>OR(AND('Species Selection Tool'!$B$15="Yes",Species!K15&gt;=3),'Species Selection Tool'!$B$15="-")</f>
        <v>1</v>
      </c>
      <c r="L15" t="b">
        <f>OR(AND('Species Selection Tool'!$B$16="Yes",Species!L15&gt;=3),'Species Selection Tool'!$B$16="-")</f>
        <v>1</v>
      </c>
      <c r="M15" t="b">
        <f>OR(AND('Species Selection Tool'!$B$23="Yes",Species!M15&gt;=3),AND('Species Selection Tool'!$B$23="No",Species!M15&lt;3),AND('Species Selection Tool'!$B$23="-"))</f>
        <v>1</v>
      </c>
      <c r="N15" t="b">
        <f>OR(AND('Species Selection Tool'!$B$7="Drill",Species!P15&gt;=3),('Species Selection Tool'!$B$7="Broadcast"))</f>
        <v>1</v>
      </c>
      <c r="O15" s="122" t="b">
        <f>OR(AND('Species Selection Tool'!$B$7="Broadcast",Species!Q15&gt;=3,Species!R15&lt;=1),('Species Selection Tool'!$B$7="Drill"))</f>
        <v>1</v>
      </c>
      <c r="P15" t="b">
        <f>OR(AND('Species Selection Tool'!$B$9="Yes",Species!U15&gt;=2),'Species Selection Tool'!$B$9="No")</f>
        <v>1</v>
      </c>
      <c r="Q15" t="b">
        <f>OR(AND('Species Selection Tool'!$B$19="Yes",Species!V15&gt;=3),'Species Selection Tool'!$B$19="-")</f>
        <v>1</v>
      </c>
      <c r="R15" t="b">
        <f>OR(AND('Species Selection Tool'!$B$21="Yes",Species!W15&gt;=3),'Species Selection Tool'!$B$21="-")</f>
        <v>1</v>
      </c>
      <c r="S15" t="b">
        <f>OR(AND('Species Selection Tool'!$B$22="Yes",Species!O15&gt;=3),'Species Selection Tool'!$B$22="-")</f>
        <v>1</v>
      </c>
      <c r="T15" s="123" t="b">
        <f t="shared" si="0"/>
        <v>1</v>
      </c>
    </row>
    <row r="16" spans="1:25" x14ac:dyDescent="0.35">
      <c r="A16" s="116" t="s">
        <v>35</v>
      </c>
      <c r="B16" s="121" t="b">
        <f>IF(AND('Species Selection Tool'!B$5&gt;=Species!B16,'Species Selection Tool'!B$5&lt;=Species!C16),Output!A16=Species!A16)</f>
        <v>1</v>
      </c>
      <c r="C16" t="b">
        <f>OR(AND('Species Selection Tool'!B$6="Yes",Species!D16&gt;=3),'Species Selection Tool'!B$6="No")</f>
        <v>1</v>
      </c>
      <c r="D16" t="b">
        <f>IF('Species Selection Tool'!$B$8="75cm",TRUE)</f>
        <v>1</v>
      </c>
      <c r="E16" t="b">
        <f>OR(AND('Species Selection Tool'!$B$17="Yes",Species!E16&gt;=3),'Species Selection Tool'!$B$17="-")</f>
        <v>1</v>
      </c>
      <c r="F16" t="b">
        <f>OR(AND('Species Selection Tool'!$B$20="Yes",Species!F16&gt;=4),'Species Selection Tool'!$B$20="-")</f>
        <v>1</v>
      </c>
      <c r="G16" t="b">
        <f>OR(AND('Species Selection Tool'!$B$12="Yes",Species!G16&gt;=3),'Species Selection Tool'!$B$12="-")</f>
        <v>1</v>
      </c>
      <c r="H16" t="b">
        <f>OR(AND('Species Selection Tool'!$B$13="Yes",Species!H16&gt;=3),'Species Selection Tool'!$B$13="-")</f>
        <v>1</v>
      </c>
      <c r="I16" t="b">
        <f>OR(AND('Species Selection Tool'!$B$14="Yes",Species!I16&gt;=3),'Species Selection Tool'!$B$14="-")</f>
        <v>1</v>
      </c>
      <c r="J16" t="b">
        <f>OR(AND('Species Selection Tool'!$B$18="Yes",Species!J16&gt;=3),'Species Selection Tool'!$B$18="-")</f>
        <v>1</v>
      </c>
      <c r="K16" t="b">
        <f>OR(AND('Species Selection Tool'!$B$15="Yes",Species!K16&gt;=3),'Species Selection Tool'!$B$15="-")</f>
        <v>1</v>
      </c>
      <c r="L16" t="b">
        <f>OR(AND('Species Selection Tool'!$B$16="Yes",Species!L16&gt;=3),'Species Selection Tool'!$B$16="-")</f>
        <v>1</v>
      </c>
      <c r="M16" t="b">
        <f>OR(AND('Species Selection Tool'!$B$23="Yes",Species!M16&gt;=3),AND('Species Selection Tool'!$B$23="No",Species!M16&lt;3),AND('Species Selection Tool'!$B$23="-"))</f>
        <v>1</v>
      </c>
      <c r="N16" t="b">
        <f>OR(AND('Species Selection Tool'!$B$7="Drill",Species!P16&gt;=3),('Species Selection Tool'!$B$7="Broadcast"))</f>
        <v>1</v>
      </c>
      <c r="O16" s="122" t="b">
        <f>OR(AND('Species Selection Tool'!$B$7="Broadcast",Species!Q16&gt;=3,Species!R16&lt;=1),('Species Selection Tool'!$B$7="Drill"))</f>
        <v>1</v>
      </c>
      <c r="P16" t="b">
        <f>OR(AND('Species Selection Tool'!$B$9="Yes",Species!U16&gt;=2),'Species Selection Tool'!$B$9="No")</f>
        <v>1</v>
      </c>
      <c r="Q16" t="b">
        <f>OR(AND('Species Selection Tool'!$B$19="Yes",Species!V16&gt;=3),'Species Selection Tool'!$B$19="-")</f>
        <v>1</v>
      </c>
      <c r="R16" t="b">
        <f>OR(AND('Species Selection Tool'!$B$21="Yes",Species!W16&gt;=3),'Species Selection Tool'!$B$21="-")</f>
        <v>1</v>
      </c>
      <c r="S16" t="b">
        <f>OR(AND('Species Selection Tool'!$B$22="Yes",Species!O16&gt;=3),'Species Selection Tool'!$B$22="-")</f>
        <v>1</v>
      </c>
      <c r="T16" s="123" t="b">
        <f t="shared" si="0"/>
        <v>1</v>
      </c>
    </row>
    <row r="17" spans="1:20" x14ac:dyDescent="0.35">
      <c r="A17" s="124" t="s">
        <v>118</v>
      </c>
      <c r="B17" s="121" t="b">
        <f>IF(AND('Species Selection Tool'!B$5&gt;=Species!B17,'Species Selection Tool'!B$5&lt;=Species!C17),Output!A17=Species!A17)</f>
        <v>1</v>
      </c>
      <c r="C17" t="b">
        <f>OR(AND('Species Selection Tool'!B$6="Yes",Species!D17&gt;=3),'Species Selection Tool'!B$6="No")</f>
        <v>1</v>
      </c>
      <c r="D17" t="b">
        <f>IF('Species Selection Tool'!$B$8="75cm",TRUE)</f>
        <v>1</v>
      </c>
      <c r="E17" t="b">
        <f>OR(AND('Species Selection Tool'!$B$17="Yes",Species!E17&gt;=3),'Species Selection Tool'!$B$17="-")</f>
        <v>1</v>
      </c>
      <c r="F17" t="b">
        <f>OR(AND('Species Selection Tool'!$B$20="Yes",Species!F17&gt;=4),'Species Selection Tool'!$B$20="-")</f>
        <v>1</v>
      </c>
      <c r="G17" t="b">
        <f>OR(AND('Species Selection Tool'!$B$12="Yes",Species!G17&gt;=3),'Species Selection Tool'!$B$12="-")</f>
        <v>1</v>
      </c>
      <c r="H17" t="b">
        <f>OR(AND('Species Selection Tool'!$B$13="Yes",Species!H17&gt;=3),'Species Selection Tool'!$B$13="-")</f>
        <v>1</v>
      </c>
      <c r="I17" t="b">
        <f>OR(AND('Species Selection Tool'!$B$14="Yes",Species!I17&gt;=3),'Species Selection Tool'!$B$14="-")</f>
        <v>1</v>
      </c>
      <c r="J17" t="b">
        <f>OR(AND('Species Selection Tool'!$B$18="Yes",Species!J17&gt;=3),'Species Selection Tool'!$B$18="-")</f>
        <v>1</v>
      </c>
      <c r="K17" t="b">
        <f>OR(AND('Species Selection Tool'!$B$15="Yes",Species!K17&gt;=3),'Species Selection Tool'!$B$15="-")</f>
        <v>1</v>
      </c>
      <c r="L17" t="b">
        <f>OR(AND('Species Selection Tool'!$B$16="Yes",Species!L17&gt;=3),'Species Selection Tool'!$B$16="-")</f>
        <v>1</v>
      </c>
      <c r="M17" t="b">
        <f>OR(AND('Species Selection Tool'!$B$23="Yes",Species!M17&gt;=3),AND('Species Selection Tool'!$B$23="No",Species!M17&lt;3),AND('Species Selection Tool'!$B$23="-"))</f>
        <v>1</v>
      </c>
      <c r="N17" t="b">
        <f>OR(AND('Species Selection Tool'!$B$7="Drill",Species!P17&gt;=3),('Species Selection Tool'!$B$7="Broadcast"))</f>
        <v>1</v>
      </c>
      <c r="O17" s="122" t="b">
        <f>OR(AND('Species Selection Tool'!$B$7="Broadcast",Species!Q17&gt;=3,Species!R17&lt;=1),('Species Selection Tool'!$B$7="Drill"))</f>
        <v>1</v>
      </c>
      <c r="P17" t="b">
        <f>OR(AND('Species Selection Tool'!$B$9="Yes",Species!U17&gt;=2),'Species Selection Tool'!$B$9="No")</f>
        <v>1</v>
      </c>
      <c r="Q17" t="b">
        <f>OR(AND('Species Selection Tool'!$B$19="Yes",Species!V17&gt;=3),'Species Selection Tool'!$B$19="-")</f>
        <v>1</v>
      </c>
      <c r="R17" t="b">
        <f>OR(AND('Species Selection Tool'!$B$21="Yes",Species!W17&gt;=3),'Species Selection Tool'!$B$21="-")</f>
        <v>1</v>
      </c>
      <c r="S17" t="b">
        <f>OR(AND('Species Selection Tool'!$B$22="Yes",Species!O17&gt;=3),'Species Selection Tool'!$B$22="-")</f>
        <v>1</v>
      </c>
      <c r="T17" s="123" t="b">
        <f t="shared" ref="T17:T21" si="1">AND(B17:S17)</f>
        <v>1</v>
      </c>
    </row>
    <row r="18" spans="1:20" x14ac:dyDescent="0.35">
      <c r="A18" s="124" t="s">
        <v>124</v>
      </c>
      <c r="B18" s="121" t="b">
        <f>IF(AND('Species Selection Tool'!B$5&gt;=Species!B18,'Species Selection Tool'!B$5&lt;=Species!C18),Output!A18=Species!A18)</f>
        <v>1</v>
      </c>
      <c r="C18" t="b">
        <f>OR(AND('Species Selection Tool'!B$6="Yes",Species!D18&gt;=3),'Species Selection Tool'!B$6="No")</f>
        <v>1</v>
      </c>
      <c r="D18" t="b">
        <f>IF('Species Selection Tool'!$B$8="75cm",TRUE)</f>
        <v>1</v>
      </c>
      <c r="E18" t="b">
        <f>OR(AND('Species Selection Tool'!$B$17="Yes",Species!E18&gt;=3),'Species Selection Tool'!$B$17="-")</f>
        <v>1</v>
      </c>
      <c r="F18" t="b">
        <f>OR(AND('Species Selection Tool'!$B$20="Yes",Species!F18&gt;=4),'Species Selection Tool'!$B$20="-")</f>
        <v>1</v>
      </c>
      <c r="G18" t="b">
        <f>OR(AND('Species Selection Tool'!$B$12="Yes",Species!G18&gt;=3),'Species Selection Tool'!$B$12="-")</f>
        <v>1</v>
      </c>
      <c r="H18" t="b">
        <f>OR(AND('Species Selection Tool'!$B$13="Yes",Species!H18&gt;=3),'Species Selection Tool'!$B$13="-")</f>
        <v>1</v>
      </c>
      <c r="I18" t="b">
        <f>OR(AND('Species Selection Tool'!$B$14="Yes",Species!I18&gt;=3),'Species Selection Tool'!$B$14="-")</f>
        <v>1</v>
      </c>
      <c r="J18" t="b">
        <f>OR(AND('Species Selection Tool'!$B$18="Yes",Species!J18&gt;=3),'Species Selection Tool'!$B$18="-")</f>
        <v>1</v>
      </c>
      <c r="K18" t="b">
        <f>OR(AND('Species Selection Tool'!$B$15="Yes",Species!K18&gt;=3),'Species Selection Tool'!$B$15="-")</f>
        <v>1</v>
      </c>
      <c r="L18" t="b">
        <f>OR(AND('Species Selection Tool'!$B$16="Yes",Species!L18&gt;=3),'Species Selection Tool'!$B$16="-")</f>
        <v>1</v>
      </c>
      <c r="M18" t="b">
        <f>OR(AND('Species Selection Tool'!$B$23="Yes",Species!M18&gt;=3),AND('Species Selection Tool'!$B$23="No",Species!M18&lt;3),AND('Species Selection Tool'!$B$23="-"))</f>
        <v>1</v>
      </c>
      <c r="N18" t="b">
        <f>OR(AND('Species Selection Tool'!$B$7="Drill",Species!P18&gt;=3),('Species Selection Tool'!$B$7="Broadcast"))</f>
        <v>1</v>
      </c>
      <c r="O18" s="122" t="b">
        <f>OR(AND('Species Selection Tool'!$B$7="Broadcast",Species!Q18&gt;=3,Species!R18&lt;=1),('Species Selection Tool'!$B$7="Drill"))</f>
        <v>1</v>
      </c>
      <c r="P18" t="b">
        <f>OR(AND('Species Selection Tool'!$B$9="Yes",Species!U18&gt;=2),'Species Selection Tool'!$B$9="No")</f>
        <v>1</v>
      </c>
      <c r="Q18" t="b">
        <f>OR(AND('Species Selection Tool'!$B$19="Yes",Species!V18&gt;=3),'Species Selection Tool'!$B$19="-")</f>
        <v>1</v>
      </c>
      <c r="R18" t="b">
        <f>OR(AND('Species Selection Tool'!$B$21="Yes",Species!W18&gt;=3),'Species Selection Tool'!$B$21="-")</f>
        <v>1</v>
      </c>
      <c r="S18" t="b">
        <f>OR(AND('Species Selection Tool'!$B$22="Yes",Species!O18&gt;=3),'Species Selection Tool'!$B$22="-")</f>
        <v>1</v>
      </c>
      <c r="T18" s="123" t="b">
        <f t="shared" si="1"/>
        <v>1</v>
      </c>
    </row>
    <row r="19" spans="1:20" x14ac:dyDescent="0.35">
      <c r="A19" s="124" t="s">
        <v>128</v>
      </c>
      <c r="B19" s="121" t="b">
        <f>IF(AND('Species Selection Tool'!B$5&gt;=Species!B19,'Species Selection Tool'!B$5&lt;=Species!C19),Output!A19=Species!A19)</f>
        <v>1</v>
      </c>
      <c r="C19" t="b">
        <f>OR(AND('Species Selection Tool'!B$6="Yes",Species!D19&gt;=3),'Species Selection Tool'!B$6="No")</f>
        <v>1</v>
      </c>
      <c r="D19" t="b">
        <f>IF('Species Selection Tool'!$B$8="75cm",TRUE)</f>
        <v>1</v>
      </c>
      <c r="E19" t="b">
        <f>OR(AND('Species Selection Tool'!$B$17="Yes",Species!E19&gt;=3),'Species Selection Tool'!$B$17="-")</f>
        <v>1</v>
      </c>
      <c r="F19" t="b">
        <f>OR(AND('Species Selection Tool'!$B$20="Yes",Species!F19&gt;=4),'Species Selection Tool'!$B$20="-")</f>
        <v>1</v>
      </c>
      <c r="G19" t="b">
        <f>OR(AND('Species Selection Tool'!$B$12="Yes",Species!G19&gt;=3),'Species Selection Tool'!$B$12="-")</f>
        <v>1</v>
      </c>
      <c r="H19" t="b">
        <f>OR(AND('Species Selection Tool'!$B$13="Yes",Species!H19&gt;=3),'Species Selection Tool'!$B$13="-")</f>
        <v>1</v>
      </c>
      <c r="I19" t="b">
        <f>OR(AND('Species Selection Tool'!$B$14="Yes",Species!I19&gt;=3),'Species Selection Tool'!$B$14="-")</f>
        <v>1</v>
      </c>
      <c r="J19" t="b">
        <f>OR(AND('Species Selection Tool'!$B$18="Yes",Species!J19&gt;=3),'Species Selection Tool'!$B$18="-")</f>
        <v>1</v>
      </c>
      <c r="K19" t="b">
        <f>OR(AND('Species Selection Tool'!$B$15="Yes",Species!K19&gt;=3),'Species Selection Tool'!$B$15="-")</f>
        <v>1</v>
      </c>
      <c r="L19" t="b">
        <f>OR(AND('Species Selection Tool'!$B$16="Yes",Species!L19&gt;=3),'Species Selection Tool'!$B$16="-")</f>
        <v>1</v>
      </c>
      <c r="M19" t="b">
        <f>OR(AND('Species Selection Tool'!$B$23="Yes",Species!M19&gt;=3),AND('Species Selection Tool'!$B$23="No",Species!M19&lt;3),AND('Species Selection Tool'!$B$23="-"))</f>
        <v>1</v>
      </c>
      <c r="N19" t="b">
        <f>OR(AND('Species Selection Tool'!$B$7="Drill",Species!P19&gt;=3),('Species Selection Tool'!$B$7="Broadcast"))</f>
        <v>1</v>
      </c>
      <c r="O19" s="122" t="b">
        <f>OR(AND('Species Selection Tool'!$B$7="Broadcast",Species!Q19&gt;=3,Species!R19&lt;=1),('Species Selection Tool'!$B$7="Drill"))</f>
        <v>1</v>
      </c>
      <c r="P19" t="b">
        <f>OR(AND('Species Selection Tool'!$B$9="Yes",Species!U19&gt;=2),'Species Selection Tool'!$B$9="No")</f>
        <v>1</v>
      </c>
      <c r="Q19" t="b">
        <f>OR(AND('Species Selection Tool'!$B$19="Yes",Species!V19&gt;=3),'Species Selection Tool'!$B$19="-")</f>
        <v>1</v>
      </c>
      <c r="R19" t="b">
        <f>OR(AND('Species Selection Tool'!$B$21="Yes",Species!W19&gt;=3),'Species Selection Tool'!$B$21="-")</f>
        <v>1</v>
      </c>
      <c r="S19" t="b">
        <f>OR(AND('Species Selection Tool'!$B$22="Yes",Species!O19&gt;=3),'Species Selection Tool'!$B$22="-")</f>
        <v>1</v>
      </c>
      <c r="T19" s="123" t="b">
        <f t="shared" si="1"/>
        <v>1</v>
      </c>
    </row>
    <row r="20" spans="1:20" x14ac:dyDescent="0.35">
      <c r="A20" s="124" t="s">
        <v>131</v>
      </c>
      <c r="B20" s="121" t="b">
        <f>IF(AND('Species Selection Tool'!B$5&gt;=Species!B20,'Species Selection Tool'!B$5&lt;=Species!C20),Output!A20=Species!A20)</f>
        <v>1</v>
      </c>
      <c r="C20" t="b">
        <f>OR(AND('Species Selection Tool'!B$6="Yes",Species!D20&gt;=3),'Species Selection Tool'!B$6="No")</f>
        <v>1</v>
      </c>
      <c r="D20" t="b">
        <f>IF('Species Selection Tool'!$B$8="75cm",TRUE)</f>
        <v>1</v>
      </c>
      <c r="E20" t="b">
        <f>OR(AND('Species Selection Tool'!$B$17="Yes",Species!E20&gt;=3),'Species Selection Tool'!$B$17="-")</f>
        <v>1</v>
      </c>
      <c r="F20" t="b">
        <f>OR(AND('Species Selection Tool'!$B$20="Yes",Species!F20&gt;=4),'Species Selection Tool'!$B$20="-")</f>
        <v>1</v>
      </c>
      <c r="G20" t="b">
        <f>OR(AND('Species Selection Tool'!$B$12="Yes",Species!G20&gt;=3),'Species Selection Tool'!$B$12="-")</f>
        <v>1</v>
      </c>
      <c r="H20" t="b">
        <f>OR(AND('Species Selection Tool'!$B$13="Yes",Species!H20&gt;=3),'Species Selection Tool'!$B$13="-")</f>
        <v>1</v>
      </c>
      <c r="I20" t="b">
        <f>OR(AND('Species Selection Tool'!$B$14="Yes",Species!I20&gt;=3),'Species Selection Tool'!$B$14="-")</f>
        <v>1</v>
      </c>
      <c r="J20" t="b">
        <f>OR(AND('Species Selection Tool'!$B$18="Yes",Species!J20&gt;=3),'Species Selection Tool'!$B$18="-")</f>
        <v>1</v>
      </c>
      <c r="K20" t="b">
        <f>OR(AND('Species Selection Tool'!$B$15="Yes",Species!K20&gt;=3),'Species Selection Tool'!$B$15="-")</f>
        <v>1</v>
      </c>
      <c r="L20" t="b">
        <f>OR(AND('Species Selection Tool'!$B$16="Yes",Species!L20&gt;=3),'Species Selection Tool'!$B$16="-")</f>
        <v>1</v>
      </c>
      <c r="M20" t="b">
        <f>OR(AND('Species Selection Tool'!$B$23="Yes",Species!M20&gt;=3),AND('Species Selection Tool'!$B$23="No",Species!M20&lt;3),AND('Species Selection Tool'!$B$23="-"))</f>
        <v>1</v>
      </c>
      <c r="N20" t="b">
        <f>OR(AND('Species Selection Tool'!$B$7="Drill",Species!P20&gt;=3),('Species Selection Tool'!$B$7="Broadcast"))</f>
        <v>1</v>
      </c>
      <c r="O20" s="122" t="b">
        <f>OR(AND('Species Selection Tool'!$B$7="Broadcast",Species!Q20&gt;=3,Species!R20&lt;=1),('Species Selection Tool'!$B$7="Drill"))</f>
        <v>1</v>
      </c>
      <c r="P20" t="b">
        <f>OR(AND('Species Selection Tool'!$B$9="Yes",Species!U20&gt;=2),'Species Selection Tool'!$B$9="No")</f>
        <v>1</v>
      </c>
      <c r="Q20" t="b">
        <f>OR(AND('Species Selection Tool'!$B$19="Yes",Species!V20&gt;=3),'Species Selection Tool'!$B$19="-")</f>
        <v>1</v>
      </c>
      <c r="R20" t="b">
        <f>OR(AND('Species Selection Tool'!$B$21="Yes",Species!W20&gt;=3),'Species Selection Tool'!$B$21="-")</f>
        <v>1</v>
      </c>
      <c r="S20" t="b">
        <f>OR(AND('Species Selection Tool'!$B$22="Yes",Species!O20&gt;=3),'Species Selection Tool'!$B$22="-")</f>
        <v>1</v>
      </c>
      <c r="T20" s="123" t="b">
        <f t="shared" si="1"/>
        <v>1</v>
      </c>
    </row>
    <row r="21" spans="1:20" x14ac:dyDescent="0.35">
      <c r="A21" s="125" t="s">
        <v>123</v>
      </c>
      <c r="B21" s="126" t="b">
        <f>IF(AND('Species Selection Tool'!B$5&gt;=Species!B21,'Species Selection Tool'!B$5&lt;=Species!C21),Output!A21=Species!A21)</f>
        <v>1</v>
      </c>
      <c r="C21" s="127" t="b">
        <f>OR(AND('Species Selection Tool'!B$6="Yes",Species!D21&gt;=3),'Species Selection Tool'!B$6="No")</f>
        <v>1</v>
      </c>
      <c r="D21" s="127" t="b">
        <f>IF('Species Selection Tool'!$B$8="75cm",TRUE)</f>
        <v>1</v>
      </c>
      <c r="E21" s="127" t="b">
        <f>OR(AND('Species Selection Tool'!$B$17="Yes",Species!E21&gt;=3),'Species Selection Tool'!$B$17="-")</f>
        <v>1</v>
      </c>
      <c r="F21" s="127" t="b">
        <f>OR(AND('Species Selection Tool'!$B$20="Yes",Species!F21&gt;=4),'Species Selection Tool'!$B$20="-")</f>
        <v>1</v>
      </c>
      <c r="G21" s="127" t="b">
        <f>OR(AND('Species Selection Tool'!$B$12="Yes",Species!G21&gt;=3),'Species Selection Tool'!$B$12="-")</f>
        <v>1</v>
      </c>
      <c r="H21" s="127" t="b">
        <f>OR(AND('Species Selection Tool'!$B$13="Yes",Species!H21&gt;=3),'Species Selection Tool'!$B$13="-")</f>
        <v>1</v>
      </c>
      <c r="I21" s="127" t="b">
        <f>OR(AND('Species Selection Tool'!$B$14="Yes",Species!I21&gt;=3),'Species Selection Tool'!$B$14="-")</f>
        <v>1</v>
      </c>
      <c r="J21" s="127" t="b">
        <f>OR(AND('Species Selection Tool'!$B$18="Yes",Species!J21&gt;=3),'Species Selection Tool'!$B$18="-")</f>
        <v>1</v>
      </c>
      <c r="K21" s="127" t="b">
        <f>OR(AND('Species Selection Tool'!$B$15="Yes",Species!K21&gt;=3),'Species Selection Tool'!$B$15="-")</f>
        <v>1</v>
      </c>
      <c r="L21" s="127" t="b">
        <f>OR(AND('Species Selection Tool'!$B$16="Yes",Species!L21&gt;=3),'Species Selection Tool'!$B$16="-")</f>
        <v>1</v>
      </c>
      <c r="M21" s="127" t="b">
        <f>OR(AND('Species Selection Tool'!$B$23="Yes",Species!M21&gt;=3),AND('Species Selection Tool'!$B$23="No",Species!M21&lt;3),AND('Species Selection Tool'!$B$23="-"))</f>
        <v>1</v>
      </c>
      <c r="N21" s="127" t="b">
        <f>OR(AND('Species Selection Tool'!$B$7="Drill",Species!P21&gt;=3),('Species Selection Tool'!$B$7="Broadcast"))</f>
        <v>1</v>
      </c>
      <c r="O21" s="128" t="b">
        <f>OR(AND('Species Selection Tool'!$B$7="Broadcast",Species!Q21&gt;=3,Species!R21&lt;=1),('Species Selection Tool'!$B$7="Drill"))</f>
        <v>1</v>
      </c>
      <c r="P21" s="127" t="b">
        <f>OR(AND('Species Selection Tool'!$B$9="Yes",Species!U21&gt;=2),'Species Selection Tool'!$B$9="No")</f>
        <v>1</v>
      </c>
      <c r="Q21" s="127" t="b">
        <f>OR(AND('Species Selection Tool'!$B$19="Yes",Species!V21&gt;=3),'Species Selection Tool'!$B$19="-")</f>
        <v>1</v>
      </c>
      <c r="R21" s="127" t="b">
        <f>OR(AND('Species Selection Tool'!$B$21="Yes",Species!W21&gt;=3),'Species Selection Tool'!$B$21="-")</f>
        <v>1</v>
      </c>
      <c r="S21" s="127" t="b">
        <f>OR(AND('Species Selection Tool'!$B$22="Yes",Species!O21&gt;=3),'Species Selection Tool'!$B$22="-")</f>
        <v>1</v>
      </c>
      <c r="T21" s="129" t="b">
        <f t="shared" si="1"/>
        <v>1</v>
      </c>
    </row>
  </sheetData>
  <sheetProtection algorithmName="SHA-512" hashValue="4EuzFWLpYvH8NwO5efB23oJpRlqK8o8fZ345ZIRc7Yg5EZF3I8W68RWc9sq8Gortbz4+hbfEusDIkY4tdVsKjw==" saltValue="1QqCwl8dTnmGH5yu/qwFRQ=="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Species Selection Tool</vt:lpstr>
      <vt:lpstr>Species</vt:lpstr>
      <vt:lpstr>Output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Ellie Roberts</cp:lastModifiedBy>
  <dcterms:created xsi:type="dcterms:W3CDTF">2026-03-25T11:44:24Z</dcterms:created>
  <dcterms:modified xsi:type="dcterms:W3CDTF">2026-06-05T15:22:28Z</dcterms:modified>
</cp:coreProperties>
</file>